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1.98\disk1\メインフォルダ\2020～2021中里年度\中里年度\会議・式典\200326　会長エレクト研修セミナー\冊子原稿\"/>
    </mc:Choice>
  </mc:AlternateContent>
  <bookViews>
    <workbookView xWindow="0" yWindow="0" windowWidth="23040" windowHeight="10668"/>
  </bookViews>
  <sheets>
    <sheet name="予算書20-21" sheetId="3" r:id="rId1"/>
    <sheet name="地区分担金" sheetId="4" r:id="rId2"/>
    <sheet name="試算イメージ" sheetId="5" r:id="rId3"/>
  </sheets>
  <definedNames>
    <definedName name="_xlnm.Print_Area" localSheetId="1">地区分担金!$A$1:$G$56</definedName>
    <definedName name="_xlnm.Print_Area" localSheetId="0">'予算書20-21'!$A$1:$J$55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3" i="4" l="1"/>
  <c r="H7" i="3" l="1"/>
  <c r="H46" i="3"/>
  <c r="I27" i="5"/>
  <c r="J8" i="5"/>
  <c r="G16" i="4" l="1"/>
  <c r="G22" i="4"/>
  <c r="D8" i="3"/>
  <c r="H8" i="3"/>
  <c r="H58" i="5"/>
  <c r="E58" i="5"/>
  <c r="H56" i="5"/>
  <c r="E56" i="5"/>
  <c r="H55" i="5"/>
  <c r="E55" i="5"/>
  <c r="H54" i="5"/>
  <c r="E54" i="5"/>
  <c r="H53" i="5"/>
  <c r="E53" i="5"/>
  <c r="K52" i="5"/>
  <c r="J52" i="5"/>
  <c r="I52" i="5"/>
  <c r="G52" i="5"/>
  <c r="F52" i="5"/>
  <c r="D52" i="5"/>
  <c r="E52" i="5" s="1"/>
  <c r="C52" i="5"/>
  <c r="H50" i="5"/>
  <c r="E50" i="5"/>
  <c r="H49" i="5"/>
  <c r="E49" i="5"/>
  <c r="H48" i="5"/>
  <c r="E48" i="5"/>
  <c r="H47" i="5"/>
  <c r="E47" i="5"/>
  <c r="H46" i="5"/>
  <c r="E46" i="5"/>
  <c r="H45" i="5"/>
  <c r="E45" i="5"/>
  <c r="H44" i="5"/>
  <c r="D44" i="5"/>
  <c r="C44" i="5"/>
  <c r="C27" i="5" s="1"/>
  <c r="H43" i="5"/>
  <c r="E43" i="5"/>
  <c r="K42" i="5"/>
  <c r="K27" i="5" s="1"/>
  <c r="J42" i="5"/>
  <c r="J27" i="5" s="1"/>
  <c r="H41" i="5"/>
  <c r="E41" i="5"/>
  <c r="H40" i="5"/>
  <c r="E40" i="5"/>
  <c r="H39" i="5"/>
  <c r="E39" i="5"/>
  <c r="H38" i="5"/>
  <c r="E38" i="5"/>
  <c r="H37" i="5"/>
  <c r="E37" i="5"/>
  <c r="H36" i="5"/>
  <c r="E36" i="5"/>
  <c r="H35" i="5"/>
  <c r="E35" i="5"/>
  <c r="H34" i="5"/>
  <c r="E34" i="5"/>
  <c r="H33" i="5"/>
  <c r="E33" i="5"/>
  <c r="H32" i="5"/>
  <c r="E32" i="5"/>
  <c r="H31" i="5"/>
  <c r="E31" i="5"/>
  <c r="H30" i="5"/>
  <c r="E30" i="5"/>
  <c r="H29" i="5"/>
  <c r="E29" i="5"/>
  <c r="H28" i="5"/>
  <c r="E28" i="5"/>
  <c r="G27" i="5"/>
  <c r="F27" i="5"/>
  <c r="D27" i="5"/>
  <c r="J26" i="5"/>
  <c r="H26" i="5"/>
  <c r="E26" i="5"/>
  <c r="H25" i="5"/>
  <c r="E25" i="5"/>
  <c r="H24" i="5"/>
  <c r="E24" i="5"/>
  <c r="H23" i="5"/>
  <c r="E23" i="5"/>
  <c r="H22" i="5"/>
  <c r="E22" i="5"/>
  <c r="H21" i="5"/>
  <c r="E21" i="5"/>
  <c r="H20" i="5"/>
  <c r="E20" i="5"/>
  <c r="H19" i="5"/>
  <c r="E19" i="5"/>
  <c r="H18" i="5"/>
  <c r="E18" i="5"/>
  <c r="H17" i="5"/>
  <c r="E17" i="5"/>
  <c r="H16" i="5"/>
  <c r="E16" i="5"/>
  <c r="K15" i="5"/>
  <c r="J15" i="5"/>
  <c r="I15" i="5"/>
  <c r="G15" i="5"/>
  <c r="F15" i="5"/>
  <c r="D15" i="5"/>
  <c r="C15" i="5"/>
  <c r="H14" i="5"/>
  <c r="E14" i="5"/>
  <c r="H13" i="5"/>
  <c r="E13" i="5"/>
  <c r="H12" i="5"/>
  <c r="E12" i="5"/>
  <c r="K11" i="5"/>
  <c r="J11" i="5"/>
  <c r="I11" i="5"/>
  <c r="G11" i="5"/>
  <c r="F11" i="5"/>
  <c r="D11" i="5"/>
  <c r="C11" i="5"/>
  <c r="D9" i="5"/>
  <c r="K5" i="5"/>
  <c r="K9" i="5" s="1"/>
  <c r="J5" i="5"/>
  <c r="J9" i="5" s="1"/>
  <c r="I5" i="5"/>
  <c r="I9" i="5" s="1"/>
  <c r="G5" i="5"/>
  <c r="G9" i="5" s="1"/>
  <c r="F5" i="5"/>
  <c r="F9" i="5" s="1"/>
  <c r="C5" i="5"/>
  <c r="C9" i="5" s="1"/>
  <c r="E27" i="5" l="1"/>
  <c r="H15" i="5"/>
  <c r="H52" i="5"/>
  <c r="F59" i="5"/>
  <c r="J59" i="5"/>
  <c r="J61" i="5" s="1"/>
  <c r="E15" i="5"/>
  <c r="H27" i="5"/>
  <c r="E11" i="5"/>
  <c r="E44" i="5"/>
  <c r="K59" i="5"/>
  <c r="K61" i="5" s="1"/>
  <c r="I59" i="5"/>
  <c r="I61" i="5" s="1"/>
  <c r="F61" i="5"/>
  <c r="G59" i="5"/>
  <c r="H59" i="5" s="1"/>
  <c r="D59" i="5"/>
  <c r="C59" i="5"/>
  <c r="C61" i="5" s="1"/>
  <c r="H11" i="5"/>
  <c r="G61" i="5" l="1"/>
  <c r="E59" i="5"/>
  <c r="D61" i="5"/>
  <c r="H55" i="3" l="1"/>
  <c r="D55" i="3" l="1"/>
  <c r="H22" i="4" l="1"/>
  <c r="G21" i="4"/>
  <c r="H21" i="4" s="1"/>
  <c r="G20" i="4"/>
  <c r="H20" i="4" s="1"/>
  <c r="G19" i="4"/>
  <c r="H19" i="4" s="1"/>
  <c r="G18" i="4"/>
  <c r="G17" i="4"/>
  <c r="H17" i="4" s="1"/>
  <c r="H16" i="4"/>
  <c r="G15" i="4"/>
  <c r="H15" i="4" s="1"/>
  <c r="G14" i="4"/>
  <c r="H14" i="4" s="1"/>
  <c r="G13" i="4"/>
  <c r="H13" i="4" s="1"/>
  <c r="G12" i="4"/>
  <c r="H12" i="4" s="1"/>
  <c r="G11" i="4"/>
  <c r="H11" i="4" s="1"/>
  <c r="H4" i="3"/>
  <c r="H18" i="4" l="1"/>
  <c r="I19" i="4"/>
  <c r="G10" i="4"/>
  <c r="H10" i="4" s="1"/>
  <c r="G9" i="4"/>
  <c r="H9" i="4" s="1"/>
  <c r="G8" i="4"/>
  <c r="H8" i="4" s="1"/>
  <c r="G7" i="4"/>
  <c r="H7" i="4" s="1"/>
  <c r="G6" i="4"/>
  <c r="H6" i="4" s="1"/>
  <c r="G5" i="4"/>
  <c r="H5" i="4" s="1"/>
  <c r="G24" i="4" l="1"/>
  <c r="H23" i="4"/>
  <c r="I23" i="4" s="1"/>
  <c r="F19" i="4"/>
  <c r="I22" i="4"/>
  <c r="I21" i="4"/>
  <c r="I20" i="4"/>
  <c r="I18" i="4"/>
  <c r="I17" i="4"/>
  <c r="I16" i="4"/>
  <c r="I15" i="4"/>
  <c r="I14" i="4"/>
  <c r="I13" i="4"/>
  <c r="I12" i="4"/>
  <c r="I11" i="4"/>
  <c r="I10" i="4"/>
  <c r="I9" i="4"/>
  <c r="I8" i="4"/>
  <c r="F8" i="4" s="1"/>
  <c r="K8" i="4" s="1"/>
  <c r="I7" i="4"/>
  <c r="I6" i="4"/>
  <c r="I5" i="4"/>
  <c r="H24" i="4" l="1"/>
  <c r="K19" i="4"/>
  <c r="L19" i="4" s="1"/>
  <c r="J19" i="4"/>
  <c r="F9" i="4"/>
  <c r="F13" i="4"/>
  <c r="F17" i="4"/>
  <c r="F22" i="4"/>
  <c r="F6" i="4"/>
  <c r="F10" i="4"/>
  <c r="F14" i="4"/>
  <c r="F18" i="4"/>
  <c r="F23" i="4"/>
  <c r="F7" i="4"/>
  <c r="F11" i="4"/>
  <c r="F15" i="4"/>
  <c r="F20" i="4"/>
  <c r="J8" i="4"/>
  <c r="L8" i="4"/>
  <c r="F12" i="4"/>
  <c r="F16" i="4"/>
  <c r="F21" i="4"/>
  <c r="F5" i="4"/>
  <c r="K5" i="4" s="1"/>
  <c r="K7" i="4" l="1"/>
  <c r="L7" i="4" s="1"/>
  <c r="K10" i="4"/>
  <c r="L10" i="4" s="1"/>
  <c r="K13" i="4"/>
  <c r="L13" i="4" s="1"/>
  <c r="K16" i="4"/>
  <c r="L16" i="4" s="1"/>
  <c r="K20" i="4"/>
  <c r="L20" i="4" s="1"/>
  <c r="K23" i="4"/>
  <c r="L23" i="4" s="1"/>
  <c r="K6" i="4"/>
  <c r="L6" i="4" s="1"/>
  <c r="K9" i="4"/>
  <c r="L9" i="4" s="1"/>
  <c r="K12" i="4"/>
  <c r="L12" i="4" s="1"/>
  <c r="K15" i="4"/>
  <c r="L15" i="4" s="1"/>
  <c r="K18" i="4"/>
  <c r="L18" i="4" s="1"/>
  <c r="K22" i="4"/>
  <c r="L22" i="4" s="1"/>
  <c r="J9" i="4"/>
  <c r="K11" i="4"/>
  <c r="L11" i="4" s="1"/>
  <c r="K14" i="4"/>
  <c r="L14" i="4" s="1"/>
  <c r="K17" i="4"/>
  <c r="L17" i="4" s="1"/>
  <c r="K21" i="4"/>
  <c r="L21" i="4" s="1"/>
  <c r="J23" i="4"/>
  <c r="J11" i="4"/>
  <c r="J17" i="4"/>
  <c r="J12" i="4"/>
  <c r="J20" i="4"/>
  <c r="J6" i="4"/>
  <c r="J21" i="4"/>
  <c r="J14" i="4"/>
  <c r="J16" i="4"/>
  <c r="J15" i="4"/>
  <c r="J7" i="4"/>
  <c r="J18" i="4"/>
  <c r="J10" i="4"/>
  <c r="J22" i="4"/>
  <c r="J13" i="4"/>
  <c r="F24" i="4"/>
  <c r="L5" i="4"/>
  <c r="I24" i="4"/>
  <c r="J5" i="4"/>
  <c r="J24" i="4" l="1"/>
</calcChain>
</file>

<file path=xl/comments1.xml><?xml version="1.0" encoding="utf-8"?>
<comments xmlns="http://schemas.openxmlformats.org/spreadsheetml/2006/main">
  <authors>
    <author>User02</author>
  </authors>
  <commentList>
    <comment ref="F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I列参照し、
端数は予備費で調整</t>
        </r>
      </text>
    </comment>
    <comment ref="G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予算書シートと
計算式が合っているか
確認する</t>
        </r>
      </text>
    </comment>
  </commentList>
</comments>
</file>

<file path=xl/sharedStrings.xml><?xml version="1.0" encoding="utf-8"?>
<sst xmlns="http://schemas.openxmlformats.org/spreadsheetml/2006/main" count="343" uniqueCount="210">
  <si>
    <t>科　　目</t>
    <rPh sb="0" eb="1">
      <t>カ</t>
    </rPh>
    <rPh sb="3" eb="4">
      <t>メ</t>
    </rPh>
    <phoneticPr fontId="3"/>
  </si>
  <si>
    <t>前年度予算額</t>
    <rPh sb="0" eb="3">
      <t>ゼンネンド</t>
    </rPh>
    <rPh sb="3" eb="5">
      <t>ヨサン</t>
    </rPh>
    <rPh sb="5" eb="6">
      <t>ガク</t>
    </rPh>
    <phoneticPr fontId="3"/>
  </si>
  <si>
    <t>今年度予算額</t>
    <rPh sb="0" eb="3">
      <t>コンネンド</t>
    </rPh>
    <rPh sb="3" eb="5">
      <t>ヨサン</t>
    </rPh>
    <rPh sb="5" eb="6">
      <t>ガク</t>
    </rPh>
    <phoneticPr fontId="3"/>
  </si>
  <si>
    <t>前年度繰越金</t>
    <rPh sb="0" eb="3">
      <t>ゼンネンド</t>
    </rPh>
    <rPh sb="3" eb="5">
      <t>クリコシ</t>
    </rPh>
    <rPh sb="5" eb="6">
      <t>キン</t>
    </rPh>
    <phoneticPr fontId="3"/>
  </si>
  <si>
    <t>-</t>
    <phoneticPr fontId="3"/>
  </si>
  <si>
    <t>雑収入</t>
  </si>
  <si>
    <t>収入合計</t>
    <rPh sb="0" eb="2">
      <t>シュウニュウ</t>
    </rPh>
    <rPh sb="2" eb="4">
      <t>ゴウケイ</t>
    </rPh>
    <phoneticPr fontId="3"/>
  </si>
  <si>
    <t>外部分担金</t>
  </si>
  <si>
    <t>ロータリー文庫運営費</t>
  </si>
  <si>
    <t>ロータリーガバナー会</t>
  </si>
  <si>
    <t>地区大会分担金</t>
  </si>
  <si>
    <t>地区管理運営費</t>
  </si>
  <si>
    <t>ガバナー事務所運営費</t>
  </si>
  <si>
    <t>地区研修・協議会その他運営費</t>
    <rPh sb="2" eb="4">
      <t>ケンシュウ</t>
    </rPh>
    <phoneticPr fontId="3"/>
  </si>
  <si>
    <t>ガバナー月信印刷費及び送料</t>
  </si>
  <si>
    <t>地区チーム・会長エレクト研修セミナー運営費</t>
    <rPh sb="0" eb="2">
      <t>チク</t>
    </rPh>
    <phoneticPr fontId="3"/>
  </si>
  <si>
    <t>ガバナー活動費（地区内外研修費）</t>
    <rPh sb="8" eb="11">
      <t>チクナイ</t>
    </rPh>
    <rPh sb="11" eb="12">
      <t>ガイ</t>
    </rPh>
    <rPh sb="12" eb="15">
      <t>ケンシュウヒ</t>
    </rPh>
    <phoneticPr fontId="3"/>
  </si>
  <si>
    <t>ガバナー補佐助成金</t>
    <rPh sb="4" eb="6">
      <t>ホサ</t>
    </rPh>
    <rPh sb="6" eb="8">
      <t>ジョセイ</t>
    </rPh>
    <rPh sb="8" eb="9">
      <t>キン</t>
    </rPh>
    <phoneticPr fontId="3"/>
  </si>
  <si>
    <t>会議費</t>
  </si>
  <si>
    <t>印刷費</t>
  </si>
  <si>
    <t>地区情報管理運営費</t>
    <rPh sb="0" eb="2">
      <t>チク</t>
    </rPh>
    <rPh sb="2" eb="4">
      <t>ジョウホウ</t>
    </rPh>
    <rPh sb="4" eb="6">
      <t>カンリ</t>
    </rPh>
    <rPh sb="6" eb="9">
      <t>ウンエイヒ</t>
    </rPh>
    <phoneticPr fontId="3"/>
  </si>
  <si>
    <t>雑費</t>
  </si>
  <si>
    <t>予備費</t>
  </si>
  <si>
    <t>地区活動費</t>
  </si>
  <si>
    <t>管理運営部門費</t>
    <rPh sb="0" eb="2">
      <t>カンリ</t>
    </rPh>
    <rPh sb="2" eb="4">
      <t>ウンエイ</t>
    </rPh>
    <rPh sb="4" eb="6">
      <t>ブモン</t>
    </rPh>
    <rPh sb="6" eb="7">
      <t>ヒ</t>
    </rPh>
    <phoneticPr fontId="3"/>
  </si>
  <si>
    <t>クラブ活性化委員会費</t>
    <rPh sb="3" eb="6">
      <t>カッセイカ</t>
    </rPh>
    <rPh sb="6" eb="9">
      <t>イインカイ</t>
    </rPh>
    <rPh sb="9" eb="10">
      <t>ヒ</t>
    </rPh>
    <phoneticPr fontId="3"/>
  </si>
  <si>
    <t>RLI運営委員会費</t>
    <rPh sb="3" eb="5">
      <t>ウンエイ</t>
    </rPh>
    <rPh sb="5" eb="8">
      <t>イインカイ</t>
    </rPh>
    <rPh sb="8" eb="9">
      <t>ヒ</t>
    </rPh>
    <phoneticPr fontId="3"/>
  </si>
  <si>
    <t>会員増強維持部門費</t>
    <rPh sb="0" eb="2">
      <t>カイイン</t>
    </rPh>
    <rPh sb="2" eb="4">
      <t>ゾウキョウ</t>
    </rPh>
    <rPh sb="4" eb="6">
      <t>イジ</t>
    </rPh>
    <rPh sb="6" eb="8">
      <t>ブモン</t>
    </rPh>
    <rPh sb="8" eb="9">
      <t>ヒ</t>
    </rPh>
    <phoneticPr fontId="3"/>
  </si>
  <si>
    <t>会員増強維持委員会費</t>
    <rPh sb="0" eb="2">
      <t>カイイン</t>
    </rPh>
    <rPh sb="2" eb="4">
      <t>ゾウキョウ</t>
    </rPh>
    <rPh sb="4" eb="6">
      <t>イジ</t>
    </rPh>
    <rPh sb="6" eb="9">
      <t>イインカイ</t>
    </rPh>
    <rPh sb="9" eb="10">
      <t>ヒ</t>
    </rPh>
    <phoneticPr fontId="3"/>
  </si>
  <si>
    <t>奉仕プロジェクト関係費</t>
    <rPh sb="0" eb="2">
      <t>ホウシ</t>
    </rPh>
    <rPh sb="8" eb="10">
      <t>カンケイ</t>
    </rPh>
    <rPh sb="10" eb="11">
      <t>ヒ</t>
    </rPh>
    <phoneticPr fontId="3"/>
  </si>
  <si>
    <t>職業奉仕部門：職業奉仕委員会費</t>
    <rPh sb="0" eb="2">
      <t>ショクギョウ</t>
    </rPh>
    <rPh sb="2" eb="4">
      <t>ホウシ</t>
    </rPh>
    <rPh sb="4" eb="6">
      <t>ブモン</t>
    </rPh>
    <rPh sb="7" eb="9">
      <t>ショクギョウ</t>
    </rPh>
    <rPh sb="9" eb="11">
      <t>ホウシ</t>
    </rPh>
    <rPh sb="11" eb="13">
      <t>イイン</t>
    </rPh>
    <rPh sb="13" eb="15">
      <t>カイヒ</t>
    </rPh>
    <phoneticPr fontId="3"/>
  </si>
  <si>
    <t>社会奉仕部門：地域社会奉仕委員会費</t>
    <rPh sb="0" eb="2">
      <t>シャカイ</t>
    </rPh>
    <rPh sb="2" eb="4">
      <t>ホウシ</t>
    </rPh>
    <rPh sb="4" eb="6">
      <t>ブモン</t>
    </rPh>
    <rPh sb="7" eb="11">
      <t>チイキシャカイ</t>
    </rPh>
    <rPh sb="11" eb="13">
      <t>ホウシ</t>
    </rPh>
    <rPh sb="13" eb="15">
      <t>イイン</t>
    </rPh>
    <rPh sb="15" eb="17">
      <t>カイヒ</t>
    </rPh>
    <phoneticPr fontId="3"/>
  </si>
  <si>
    <t>社会奉仕部門：ブライダル委員会費</t>
    <rPh sb="0" eb="2">
      <t>シャカイ</t>
    </rPh>
    <rPh sb="2" eb="4">
      <t>ホウシ</t>
    </rPh>
    <rPh sb="4" eb="6">
      <t>ブモン</t>
    </rPh>
    <rPh sb="12" eb="14">
      <t>イイン</t>
    </rPh>
    <rPh sb="14" eb="16">
      <t>カイヒ</t>
    </rPh>
    <phoneticPr fontId="3"/>
  </si>
  <si>
    <t>国際奉仕部門：国際奉仕委員会費</t>
    <rPh sb="0" eb="2">
      <t>コクサイ</t>
    </rPh>
    <rPh sb="2" eb="4">
      <t>ホウシ</t>
    </rPh>
    <rPh sb="4" eb="6">
      <t>ブモン</t>
    </rPh>
    <rPh sb="7" eb="9">
      <t>コクサイ</t>
    </rPh>
    <rPh sb="9" eb="11">
      <t>ホウシ</t>
    </rPh>
    <rPh sb="11" eb="13">
      <t>イイン</t>
    </rPh>
    <rPh sb="13" eb="15">
      <t>カイヒ</t>
    </rPh>
    <phoneticPr fontId="3"/>
  </si>
  <si>
    <t>国際奉仕部門：国際交流委員会費</t>
    <rPh sb="0" eb="2">
      <t>コクサイ</t>
    </rPh>
    <rPh sb="2" eb="4">
      <t>ホウシ</t>
    </rPh>
    <rPh sb="4" eb="6">
      <t>ブモン</t>
    </rPh>
    <rPh sb="7" eb="9">
      <t>コクサイ</t>
    </rPh>
    <rPh sb="9" eb="11">
      <t>コウリュウ</t>
    </rPh>
    <rPh sb="11" eb="14">
      <t>イインカイ</t>
    </rPh>
    <rPh sb="14" eb="15">
      <t>ヒ</t>
    </rPh>
    <phoneticPr fontId="3"/>
  </si>
  <si>
    <t>青少年奉仕部門費</t>
    <rPh sb="0" eb="3">
      <t>セイショウネン</t>
    </rPh>
    <rPh sb="3" eb="5">
      <t>ホウシ</t>
    </rPh>
    <rPh sb="5" eb="7">
      <t>ブモン</t>
    </rPh>
    <rPh sb="7" eb="8">
      <t>ヒ</t>
    </rPh>
    <phoneticPr fontId="3"/>
  </si>
  <si>
    <t>青少年育成・インターアクト委員会費</t>
    <rPh sb="0" eb="3">
      <t>セイショウネン</t>
    </rPh>
    <rPh sb="3" eb="5">
      <t>イクセイ</t>
    </rPh>
    <rPh sb="13" eb="15">
      <t>イイン</t>
    </rPh>
    <rPh sb="15" eb="17">
      <t>カイヒ</t>
    </rPh>
    <phoneticPr fontId="3"/>
  </si>
  <si>
    <t>青少年交換委員会費</t>
    <rPh sb="0" eb="3">
      <t>セイショウネン</t>
    </rPh>
    <rPh sb="3" eb="5">
      <t>コウカン</t>
    </rPh>
    <rPh sb="5" eb="8">
      <t>イインカイ</t>
    </rPh>
    <rPh sb="8" eb="9">
      <t>ヒ</t>
    </rPh>
    <phoneticPr fontId="3"/>
  </si>
  <si>
    <t>ロータリー財団部門費</t>
    <rPh sb="5" eb="7">
      <t>ザイダン</t>
    </rPh>
    <rPh sb="7" eb="9">
      <t>ブモン</t>
    </rPh>
    <rPh sb="9" eb="10">
      <t>ヒ</t>
    </rPh>
    <phoneticPr fontId="3"/>
  </si>
  <si>
    <t>ポリオ・プラス委員会費</t>
    <rPh sb="7" eb="9">
      <t>イイン</t>
    </rPh>
    <rPh sb="9" eb="11">
      <t>カイヒ</t>
    </rPh>
    <phoneticPr fontId="3"/>
  </si>
  <si>
    <t>財団奨学・平和フェロー・学友委員会費</t>
    <rPh sb="0" eb="2">
      <t>ザイダン</t>
    </rPh>
    <rPh sb="2" eb="4">
      <t>ショウガク</t>
    </rPh>
    <rPh sb="5" eb="7">
      <t>ヘイワ</t>
    </rPh>
    <rPh sb="12" eb="14">
      <t>ガクユウ</t>
    </rPh>
    <rPh sb="14" eb="18">
      <t>イインカイヒ</t>
    </rPh>
    <phoneticPr fontId="3"/>
  </si>
  <si>
    <t>地区補助金運営委員会費</t>
    <rPh sb="0" eb="2">
      <t>チク</t>
    </rPh>
    <rPh sb="2" eb="5">
      <t>ホジョキン</t>
    </rPh>
    <rPh sb="5" eb="7">
      <t>ウンエイ</t>
    </rPh>
    <rPh sb="7" eb="10">
      <t>イインカイ</t>
    </rPh>
    <rPh sb="10" eb="11">
      <t>ヒ</t>
    </rPh>
    <phoneticPr fontId="3"/>
  </si>
  <si>
    <t>資金推進委員会費</t>
    <rPh sb="0" eb="2">
      <t>シキン</t>
    </rPh>
    <rPh sb="2" eb="4">
      <t>スイシン</t>
    </rPh>
    <rPh sb="4" eb="7">
      <t>イインカイ</t>
    </rPh>
    <rPh sb="7" eb="8">
      <t>ヒ</t>
    </rPh>
    <phoneticPr fontId="3"/>
  </si>
  <si>
    <t>資金管理委員会費</t>
    <rPh sb="0" eb="2">
      <t>シキン</t>
    </rPh>
    <rPh sb="2" eb="4">
      <t>カンリ</t>
    </rPh>
    <rPh sb="4" eb="7">
      <t>イインカイ</t>
    </rPh>
    <rPh sb="7" eb="8">
      <t>ヒ</t>
    </rPh>
    <phoneticPr fontId="3"/>
  </si>
  <si>
    <t>米山記念奨学部門費</t>
    <rPh sb="0" eb="2">
      <t>ヨネヤマ</t>
    </rPh>
    <rPh sb="2" eb="4">
      <t>キネン</t>
    </rPh>
    <rPh sb="4" eb="6">
      <t>ショウガク</t>
    </rPh>
    <rPh sb="6" eb="7">
      <t>ブ</t>
    </rPh>
    <rPh sb="7" eb="8">
      <t>モン</t>
    </rPh>
    <rPh sb="8" eb="9">
      <t>ヒ</t>
    </rPh>
    <phoneticPr fontId="3"/>
  </si>
  <si>
    <t>米山記念奨学増進委員会費</t>
    <rPh sb="0" eb="2">
      <t>ヨネヤマ</t>
    </rPh>
    <rPh sb="2" eb="4">
      <t>キネン</t>
    </rPh>
    <rPh sb="4" eb="6">
      <t>ショウガク</t>
    </rPh>
    <rPh sb="6" eb="8">
      <t>ゾウシン</t>
    </rPh>
    <rPh sb="8" eb="10">
      <t>イイン</t>
    </rPh>
    <rPh sb="10" eb="12">
      <t>カイヒ</t>
    </rPh>
    <phoneticPr fontId="3"/>
  </si>
  <si>
    <t>委員長会議費</t>
  </si>
  <si>
    <t>指名・業績顕彰委員会費</t>
    <rPh sb="0" eb="2">
      <t>シメイ</t>
    </rPh>
    <phoneticPr fontId="3"/>
  </si>
  <si>
    <t>地区戦略計画・危機管理委員会費</t>
    <rPh sb="0" eb="2">
      <t>チク</t>
    </rPh>
    <rPh sb="2" eb="4">
      <t>センリャク</t>
    </rPh>
    <rPh sb="4" eb="6">
      <t>ケイカク</t>
    </rPh>
    <rPh sb="7" eb="9">
      <t>キキ</t>
    </rPh>
    <rPh sb="9" eb="11">
      <t>カンリ</t>
    </rPh>
    <rPh sb="11" eb="15">
      <t>イインカイヒ</t>
    </rPh>
    <phoneticPr fontId="3"/>
  </si>
  <si>
    <t>支出合計</t>
    <rPh sb="0" eb="2">
      <t>シシュツ</t>
    </rPh>
    <rPh sb="2" eb="4">
      <t>ゴウケイ</t>
    </rPh>
    <phoneticPr fontId="3"/>
  </si>
  <si>
    <t>予備費</t>
    <rPh sb="0" eb="3">
      <t>ヨビヒ</t>
    </rPh>
    <phoneticPr fontId="3"/>
  </si>
  <si>
    <t>組織委員会費</t>
    <rPh sb="0" eb="2">
      <t>ソシキ</t>
    </rPh>
    <rPh sb="2" eb="5">
      <t>イインカイ</t>
    </rPh>
    <rPh sb="5" eb="6">
      <t>ヒ</t>
    </rPh>
    <phoneticPr fontId="3"/>
  </si>
  <si>
    <t>米山記念奨学選考委員会費</t>
    <rPh sb="0" eb="2">
      <t>ヨネヤマ</t>
    </rPh>
    <rPh sb="2" eb="4">
      <t>キネン</t>
    </rPh>
    <rPh sb="4" eb="6">
      <t>ショウガク</t>
    </rPh>
    <rPh sb="6" eb="8">
      <t>センコウ</t>
    </rPh>
    <rPh sb="8" eb="10">
      <t>イイン</t>
    </rPh>
    <rPh sb="10" eb="12">
      <t>カイヒ</t>
    </rPh>
    <phoneticPr fontId="3"/>
  </si>
  <si>
    <t>ローターアク委員会費</t>
    <rPh sb="6" eb="8">
      <t>イイン</t>
    </rPh>
    <rPh sb="8" eb="10">
      <t>カイヒ</t>
    </rPh>
    <phoneticPr fontId="3"/>
  </si>
  <si>
    <t>RYLA委員会費</t>
    <rPh sb="4" eb="6">
      <t>イイン</t>
    </rPh>
    <rPh sb="6" eb="8">
      <t>カイヒ</t>
    </rPh>
    <phoneticPr fontId="3"/>
  </si>
  <si>
    <t>◆地区分担金</t>
    <rPh sb="1" eb="3">
      <t>チク</t>
    </rPh>
    <rPh sb="3" eb="6">
      <t>ブンタンキン</t>
    </rPh>
    <phoneticPr fontId="3"/>
  </si>
  <si>
    <t>会員1名当たり1年分</t>
    <rPh sb="0" eb="2">
      <t>カイイン</t>
    </rPh>
    <rPh sb="3" eb="4">
      <t>メイ</t>
    </rPh>
    <rPh sb="4" eb="5">
      <t>ア</t>
    </rPh>
    <rPh sb="8" eb="10">
      <t>ネンブン</t>
    </rPh>
    <phoneticPr fontId="3"/>
  </si>
  <si>
    <t>外部分担金</t>
    <rPh sb="0" eb="5">
      <t>ガイブブンタンキン</t>
    </rPh>
    <phoneticPr fontId="3"/>
  </si>
  <si>
    <t>ロータリー文庫運営費</t>
    <rPh sb="5" eb="10">
      <t>ブンコウンエイヒ</t>
    </rPh>
    <phoneticPr fontId="3"/>
  </si>
  <si>
    <t>ロータリーガバナー会</t>
    <rPh sb="9" eb="10">
      <t>カイ</t>
    </rPh>
    <phoneticPr fontId="3"/>
  </si>
  <si>
    <t>地区大会分担金</t>
    <rPh sb="0" eb="7">
      <t>チクタイカイブンタンキン</t>
    </rPh>
    <phoneticPr fontId="3"/>
  </si>
  <si>
    <t>地区管理運営費</t>
    <rPh sb="0" eb="7">
      <t>チクカンリウンエイヒ</t>
    </rPh>
    <phoneticPr fontId="3"/>
  </si>
  <si>
    <t>ガバナー事務所運営費</t>
    <rPh sb="4" eb="10">
      <t>ジムショウンエイヒ</t>
    </rPh>
    <phoneticPr fontId="3"/>
  </si>
  <si>
    <t>地区研修・協議会その他運営費</t>
    <rPh sb="0" eb="2">
      <t>チク</t>
    </rPh>
    <rPh sb="2" eb="4">
      <t>ケンシュウ</t>
    </rPh>
    <rPh sb="5" eb="8">
      <t>キョウギカイ</t>
    </rPh>
    <rPh sb="10" eb="14">
      <t>タウンエイヒ</t>
    </rPh>
    <phoneticPr fontId="3"/>
  </si>
  <si>
    <t>ガバナー月信印刷費及び送料</t>
    <rPh sb="4" eb="6">
      <t>ゲッシン</t>
    </rPh>
    <rPh sb="6" eb="9">
      <t>インサツヒ</t>
    </rPh>
    <rPh sb="9" eb="10">
      <t>オヨ</t>
    </rPh>
    <rPh sb="11" eb="13">
      <t>ソウリョウ</t>
    </rPh>
    <phoneticPr fontId="3"/>
  </si>
  <si>
    <t>地区運営費</t>
    <rPh sb="0" eb="5">
      <t>チクウンエイヒ</t>
    </rPh>
    <phoneticPr fontId="3"/>
  </si>
  <si>
    <t>地区活動費</t>
    <rPh sb="0" eb="5">
      <t>チクカツドウヒ</t>
    </rPh>
    <phoneticPr fontId="3"/>
  </si>
  <si>
    <t>管理運営部門費</t>
    <rPh sb="0" eb="7">
      <t>カンリウンエイブモンヒ</t>
    </rPh>
    <phoneticPr fontId="3"/>
  </si>
  <si>
    <t>広報部門費</t>
    <rPh sb="0" eb="5">
      <t>コウホウブモンヒ</t>
    </rPh>
    <phoneticPr fontId="3"/>
  </si>
  <si>
    <t>会員増強維持部門費</t>
    <rPh sb="0" eb="9">
      <t>カイインゾウキョウイジブモンヒ</t>
    </rPh>
    <phoneticPr fontId="3"/>
  </si>
  <si>
    <t>奉仕プロジェクト関係費</t>
    <rPh sb="0" eb="2">
      <t>ホウシ</t>
    </rPh>
    <rPh sb="8" eb="11">
      <t>カンケイヒ</t>
    </rPh>
    <phoneticPr fontId="3"/>
  </si>
  <si>
    <t>ロータリー財団部門費</t>
    <rPh sb="5" eb="10">
      <t>ザイダンブモンヒ</t>
    </rPh>
    <phoneticPr fontId="3"/>
  </si>
  <si>
    <t>米山記念奨学部門費</t>
    <rPh sb="0" eb="2">
      <t>ヨネヤマ</t>
    </rPh>
    <rPh sb="2" eb="4">
      <t>キネン</t>
    </rPh>
    <rPh sb="4" eb="6">
      <t>ショウガク</t>
    </rPh>
    <rPh sb="6" eb="8">
      <t>ブモン</t>
    </rPh>
    <rPh sb="8" eb="9">
      <t>ヒ</t>
    </rPh>
    <phoneticPr fontId="3"/>
  </si>
  <si>
    <t>委員長会議費</t>
    <rPh sb="0" eb="6">
      <t>イインチョウカイギヒ</t>
    </rPh>
    <phoneticPr fontId="3"/>
  </si>
  <si>
    <t>指名・業績顕彰委員会費</t>
    <rPh sb="0" eb="2">
      <t>シメイ</t>
    </rPh>
    <rPh sb="3" eb="5">
      <t>ギョウセキ</t>
    </rPh>
    <rPh sb="5" eb="7">
      <t>ケンショウ</t>
    </rPh>
    <rPh sb="7" eb="9">
      <t>イイン</t>
    </rPh>
    <rPh sb="9" eb="11">
      <t>カイヒ</t>
    </rPh>
    <phoneticPr fontId="3"/>
  </si>
  <si>
    <t>地区戦略計画・危機管理委員会費</t>
    <rPh sb="2" eb="4">
      <t>センリャク</t>
    </rPh>
    <rPh sb="4" eb="6">
      <t>ケイカク</t>
    </rPh>
    <rPh sb="7" eb="9">
      <t>キキ</t>
    </rPh>
    <rPh sb="9" eb="11">
      <t>カンリ</t>
    </rPh>
    <rPh sb="14" eb="15">
      <t>ヒ</t>
    </rPh>
    <phoneticPr fontId="3"/>
  </si>
  <si>
    <t>雑費</t>
    <rPh sb="0" eb="2">
      <t>ザッピ</t>
    </rPh>
    <phoneticPr fontId="3"/>
  </si>
  <si>
    <t>支出合計</t>
    <rPh sb="0" eb="4">
      <t>シシュツゴウケイ</t>
    </rPh>
    <phoneticPr fontId="3"/>
  </si>
  <si>
    <t>上半期地区分担金・特別分担金を7月末日までに、下記口座までご納入ください。</t>
    <rPh sb="0" eb="3">
      <t>カミハンキ</t>
    </rPh>
    <rPh sb="3" eb="5">
      <t>チク</t>
    </rPh>
    <rPh sb="5" eb="8">
      <t>ブンタンキン</t>
    </rPh>
    <rPh sb="9" eb="11">
      <t>トクベツ</t>
    </rPh>
    <rPh sb="11" eb="14">
      <t>ブンタンキン</t>
    </rPh>
    <rPh sb="16" eb="17">
      <t>ガツ</t>
    </rPh>
    <rPh sb="17" eb="19">
      <t>マツジツ</t>
    </rPh>
    <rPh sb="23" eb="25">
      <t>カキ</t>
    </rPh>
    <rPh sb="25" eb="27">
      <t>コウザ</t>
    </rPh>
    <rPh sb="30" eb="32">
      <t>ノウニュウ</t>
    </rPh>
    <phoneticPr fontId="3"/>
  </si>
  <si>
    <r>
      <t>また、</t>
    </r>
    <r>
      <rPr>
        <sz val="12"/>
        <rFont val="ＭＳ Ｐゴシック"/>
        <family val="3"/>
        <charset val="128"/>
      </rPr>
      <t>途中入会者</t>
    </r>
    <r>
      <rPr>
        <sz val="12"/>
        <rFont val="ＭＳ Ｐ明朝"/>
        <family val="1"/>
        <charset val="128"/>
      </rPr>
      <t>については、</t>
    </r>
    <rPh sb="3" eb="5">
      <t>トチュウ</t>
    </rPh>
    <rPh sb="5" eb="7">
      <t>ニュウカイ</t>
    </rPh>
    <rPh sb="7" eb="8">
      <t>シャ</t>
    </rPh>
    <phoneticPr fontId="3"/>
  </si>
  <si>
    <t>　　　　　入会月の翌月末日までにご納入ください。</t>
    <rPh sb="11" eb="13">
      <t>マツジツ</t>
    </rPh>
    <phoneticPr fontId="3"/>
  </si>
  <si>
    <t>科　　　目</t>
    <rPh sb="0" eb="1">
      <t>カ</t>
    </rPh>
    <rPh sb="4" eb="5">
      <t>メ</t>
    </rPh>
    <phoneticPr fontId="3"/>
  </si>
  <si>
    <t>年間合計（会員1人当り）</t>
    <rPh sb="0" eb="2">
      <t>ネンカン</t>
    </rPh>
    <rPh sb="2" eb="4">
      <t>ゴウケイ</t>
    </rPh>
    <rPh sb="5" eb="7">
      <t>カイイン</t>
    </rPh>
    <rPh sb="8" eb="9">
      <t>ニン</t>
    </rPh>
    <rPh sb="9" eb="10">
      <t>アタ</t>
    </rPh>
    <phoneticPr fontId="3"/>
  </si>
  <si>
    <t>上半期（会員1人当り）</t>
    <rPh sb="0" eb="3">
      <t>カミハンキ</t>
    </rPh>
    <phoneticPr fontId="3"/>
  </si>
  <si>
    <t>下半期（会員1人当り）</t>
    <rPh sb="0" eb="3">
      <t>シモハンキ</t>
    </rPh>
    <phoneticPr fontId="3"/>
  </si>
  <si>
    <t>地区分担金</t>
    <rPh sb="0" eb="2">
      <t>チク</t>
    </rPh>
    <rPh sb="2" eb="5">
      <t>ブンタンキン</t>
    </rPh>
    <phoneticPr fontId="3"/>
  </si>
  <si>
    <t>【地区分担金納入口座】</t>
    <rPh sb="1" eb="3">
      <t>チク</t>
    </rPh>
    <rPh sb="3" eb="6">
      <t>ブンタンキン</t>
    </rPh>
    <rPh sb="6" eb="8">
      <t>ノウニュウ</t>
    </rPh>
    <rPh sb="8" eb="10">
      <t>コウザ</t>
    </rPh>
    <phoneticPr fontId="3"/>
  </si>
  <si>
    <t>埼玉りそな銀行　浦和東口支店</t>
    <rPh sb="0" eb="2">
      <t>サイタマ</t>
    </rPh>
    <rPh sb="5" eb="7">
      <t>ギンコウ</t>
    </rPh>
    <rPh sb="8" eb="10">
      <t>ウラワ</t>
    </rPh>
    <rPh sb="10" eb="12">
      <t>ヒガシグチ</t>
    </rPh>
    <rPh sb="12" eb="14">
      <t>シテン</t>
    </rPh>
    <phoneticPr fontId="3"/>
  </si>
  <si>
    <t>◆特別分担金</t>
    <rPh sb="1" eb="3">
      <t>トクベツ</t>
    </rPh>
    <rPh sb="3" eb="6">
      <t>ブンタンキン</t>
    </rPh>
    <phoneticPr fontId="3"/>
  </si>
  <si>
    <t>◆クラブより直送</t>
    <rPh sb="6" eb="8">
      <t>チョクソウ</t>
    </rPh>
    <phoneticPr fontId="3"/>
  </si>
  <si>
    <t>RI人頭分担金</t>
    <rPh sb="2" eb="4">
      <t>ジントウ</t>
    </rPh>
    <rPh sb="4" eb="7">
      <t>ブンタンキン</t>
    </rPh>
    <phoneticPr fontId="3"/>
  </si>
  <si>
    <t>米山記念奨学普通寄付金</t>
    <rPh sb="0" eb="2">
      <t>ヨネヤマ</t>
    </rPh>
    <rPh sb="2" eb="4">
      <t>キネン</t>
    </rPh>
    <rPh sb="4" eb="6">
      <t>ショウガク</t>
    </rPh>
    <rPh sb="6" eb="8">
      <t>フツウ</t>
    </rPh>
    <rPh sb="8" eb="10">
      <t>キフ</t>
    </rPh>
    <rPh sb="10" eb="11">
      <t>キン</t>
    </rPh>
    <phoneticPr fontId="3"/>
  </si>
  <si>
    <t>5,000円</t>
    <rPh sb="5" eb="6">
      <t>エン</t>
    </rPh>
    <phoneticPr fontId="3"/>
  </si>
  <si>
    <t>2,500円</t>
    <rPh sb="5" eb="6">
      <t>エン</t>
    </rPh>
    <phoneticPr fontId="3"/>
  </si>
  <si>
    <t>組織委員会費</t>
    <rPh sb="0" eb="2">
      <t>ソシキ</t>
    </rPh>
    <rPh sb="2" eb="5">
      <t>イインカイ</t>
    </rPh>
    <rPh sb="5" eb="6">
      <t>ヒ</t>
    </rPh>
    <phoneticPr fontId="3"/>
  </si>
  <si>
    <t>※口座が毎年変わりますので、ご注意願います。</t>
    <rPh sb="1" eb="3">
      <t>コウザ</t>
    </rPh>
    <rPh sb="4" eb="6">
      <t>マイトシ</t>
    </rPh>
    <rPh sb="6" eb="7">
      <t>カ</t>
    </rPh>
    <rPh sb="15" eb="17">
      <t>チュウイ</t>
    </rPh>
    <rPh sb="17" eb="18">
      <t>ネガ</t>
    </rPh>
    <phoneticPr fontId="3"/>
  </si>
  <si>
    <t>予備費</t>
    <phoneticPr fontId="3"/>
  </si>
  <si>
    <t>公共イメージ部門費</t>
    <rPh sb="0" eb="2">
      <t>コウキョウ</t>
    </rPh>
    <rPh sb="6" eb="7">
      <t>ブ</t>
    </rPh>
    <rPh sb="7" eb="8">
      <t>モン</t>
    </rPh>
    <rPh sb="8" eb="9">
      <t>ヒ</t>
    </rPh>
    <phoneticPr fontId="3"/>
  </si>
  <si>
    <t>公共イメージ委員会費</t>
    <rPh sb="0" eb="2">
      <t>コウキョウ</t>
    </rPh>
    <rPh sb="6" eb="9">
      <t>イインカイ</t>
    </rPh>
    <rPh sb="9" eb="10">
      <t>ヒ</t>
    </rPh>
    <phoneticPr fontId="3"/>
  </si>
  <si>
    <t>ローターアクト委員会費</t>
    <rPh sb="7" eb="9">
      <t>イイン</t>
    </rPh>
    <rPh sb="9" eb="11">
      <t>カイヒ</t>
    </rPh>
    <phoneticPr fontId="3"/>
  </si>
  <si>
    <t>RYLA委員会費</t>
    <rPh sb="4" eb="7">
      <t>イインカイ</t>
    </rPh>
    <rPh sb="7" eb="8">
      <t>ヒ</t>
    </rPh>
    <phoneticPr fontId="3"/>
  </si>
  <si>
    <t>予備費</t>
    <phoneticPr fontId="3"/>
  </si>
  <si>
    <r>
      <t>　注1：会員数を</t>
    </r>
    <r>
      <rPr>
        <sz val="11"/>
        <color rgb="FF0070C0"/>
        <rFont val="ＭＳ Ｐ明朝"/>
        <family val="1"/>
        <charset val="128"/>
      </rPr>
      <t/>
    </r>
    <rPh sb="1" eb="2">
      <t>チュウ</t>
    </rPh>
    <rPh sb="4" eb="7">
      <t>カイインスウ</t>
    </rPh>
    <phoneticPr fontId="3"/>
  </si>
  <si>
    <t>名として予算計上をしています。</t>
    <phoneticPr fontId="3"/>
  </si>
  <si>
    <t>　注2：予算書における雑収入1,200千円は分担金の使途内訳には含まれておりません。</t>
    <rPh sb="1" eb="2">
      <t>チュウ</t>
    </rPh>
    <rPh sb="4" eb="7">
      <t>ヨサンショ</t>
    </rPh>
    <rPh sb="11" eb="14">
      <t>ザッシュウニュウ</t>
    </rPh>
    <rPh sb="19" eb="20">
      <t>セン</t>
    </rPh>
    <rPh sb="20" eb="21">
      <t>エン</t>
    </rPh>
    <rPh sb="22" eb="25">
      <t>ブンタンキン</t>
    </rPh>
    <rPh sb="26" eb="28">
      <t>シト</t>
    </rPh>
    <rPh sb="28" eb="30">
      <t>ウチワケ</t>
    </rPh>
    <rPh sb="32" eb="33">
      <t>フク</t>
    </rPh>
    <phoneticPr fontId="3"/>
  </si>
  <si>
    <t>　　　　したがって雑収入は（予備費）に1,200千円充当しております。</t>
    <rPh sb="9" eb="12">
      <t>ザッシュウニュウ</t>
    </rPh>
    <rPh sb="14" eb="17">
      <t>ヨビヒ</t>
    </rPh>
    <rPh sb="24" eb="26">
      <t>センエン</t>
    </rPh>
    <rPh sb="26" eb="28">
      <t>ジュウトウ</t>
    </rPh>
    <phoneticPr fontId="3"/>
  </si>
  <si>
    <t>(2670名）</t>
    <rPh sb="5" eb="6">
      <t>メイ</t>
    </rPh>
    <phoneticPr fontId="3"/>
  </si>
  <si>
    <t>補助金・VTT委員会費</t>
    <rPh sb="0" eb="3">
      <t>ホジョキン</t>
    </rPh>
    <rPh sb="7" eb="10">
      <t>イインカイ</t>
    </rPh>
    <rPh sb="10" eb="11">
      <t>ヒ</t>
    </rPh>
    <phoneticPr fontId="3"/>
  </si>
  <si>
    <t>2019-20年度</t>
    <rPh sb="7" eb="9">
      <t>ネンド</t>
    </rPh>
    <phoneticPr fontId="3"/>
  </si>
  <si>
    <t>ガバナー配分予算・米山記念奨学会</t>
    <rPh sb="4" eb="6">
      <t>ハイブン</t>
    </rPh>
    <rPh sb="6" eb="8">
      <t>ヨサン</t>
    </rPh>
    <rPh sb="9" eb="11">
      <t>ヨネヤマ</t>
    </rPh>
    <rPh sb="11" eb="13">
      <t>キネン</t>
    </rPh>
    <rPh sb="13" eb="15">
      <t>ショウガク</t>
    </rPh>
    <rPh sb="15" eb="16">
      <t>カイ</t>
    </rPh>
    <phoneticPr fontId="3"/>
  </si>
  <si>
    <t>　</t>
    <phoneticPr fontId="3"/>
  </si>
  <si>
    <t>　</t>
    <phoneticPr fontId="3"/>
  </si>
  <si>
    <t xml:space="preserve"> </t>
    <phoneticPr fontId="3"/>
  </si>
  <si>
    <t>　</t>
    <phoneticPr fontId="3"/>
  </si>
  <si>
    <t xml:space="preserve"> </t>
    <phoneticPr fontId="3"/>
  </si>
  <si>
    <t>　</t>
    <phoneticPr fontId="3"/>
  </si>
  <si>
    <t>⇒地区分担金に含む</t>
  </si>
  <si>
    <t>　11,2％減</t>
    <rPh sb="6" eb="7">
      <t>ゲン</t>
    </rPh>
    <phoneticPr fontId="3"/>
  </si>
  <si>
    <t>‐2253000</t>
    <phoneticPr fontId="3"/>
  </si>
  <si>
    <t>2020-21年度</t>
    <rPh sb="7" eb="9">
      <t>ネンド</t>
    </rPh>
    <phoneticPr fontId="3"/>
  </si>
  <si>
    <t>ロータリアン分担金　　　　＠25,000-＠1,000=24,000　　　　青少年交換含む</t>
    <phoneticPr fontId="3"/>
  </si>
  <si>
    <t>ロータリアン分担金　　　　　＠25,000-＠1,000=24,000　　　　青少年交換含む</t>
    <rPh sb="39" eb="42">
      <t>セイショウネン</t>
    </rPh>
    <rPh sb="42" eb="44">
      <t>コウカン</t>
    </rPh>
    <rPh sb="44" eb="45">
      <t>フク</t>
    </rPh>
    <phoneticPr fontId="3"/>
  </si>
  <si>
    <r>
      <rPr>
        <sz val="20"/>
        <color rgb="FF0070C0"/>
        <rFont val="ＭＳ Ｐゴシック"/>
        <family val="3"/>
        <charset val="128"/>
      </rPr>
      <t>2020-2021</t>
    </r>
    <r>
      <rPr>
        <sz val="20"/>
        <rFont val="ＭＳ Ｐゴシック"/>
        <family val="3"/>
        <charset val="128"/>
      </rPr>
      <t>年度　RI第2770地区収支予算書</t>
    </r>
    <r>
      <rPr>
        <sz val="20"/>
        <color rgb="FFFF0000"/>
        <rFont val="ＭＳ Ｐゴシック"/>
        <family val="3"/>
        <charset val="128"/>
      </rPr>
      <t>（案）</t>
    </r>
    <rPh sb="9" eb="11">
      <t>ネンド</t>
    </rPh>
    <rPh sb="14" eb="15">
      <t>ダイ</t>
    </rPh>
    <rPh sb="19" eb="21">
      <t>チク</t>
    </rPh>
    <rPh sb="21" eb="23">
      <t>シュウシ</t>
    </rPh>
    <rPh sb="23" eb="26">
      <t>ヨサンショ</t>
    </rPh>
    <rPh sb="27" eb="28">
      <t>アン</t>
    </rPh>
    <phoneticPr fontId="3"/>
  </si>
  <si>
    <t>インターアクト委員会費</t>
    <rPh sb="7" eb="9">
      <t>イイン</t>
    </rPh>
    <rPh sb="9" eb="11">
      <t>カイヒ</t>
    </rPh>
    <phoneticPr fontId="3"/>
  </si>
  <si>
    <t>クラブ活性化・戦略計画推進委員会費</t>
    <rPh sb="3" eb="6">
      <t>カッセイカ</t>
    </rPh>
    <rPh sb="7" eb="11">
      <t>センリャクケイカク</t>
    </rPh>
    <rPh sb="11" eb="13">
      <t>スイシン</t>
    </rPh>
    <rPh sb="13" eb="16">
      <t>イインカイ</t>
    </rPh>
    <rPh sb="16" eb="17">
      <t>ヒ</t>
    </rPh>
    <phoneticPr fontId="3"/>
  </si>
  <si>
    <r>
      <rPr>
        <b/>
        <sz val="20"/>
        <color rgb="FF0070C0"/>
        <rFont val="ＭＳ Ｐゴシック"/>
        <family val="3"/>
        <charset val="128"/>
      </rPr>
      <t>2020-21</t>
    </r>
    <r>
      <rPr>
        <b/>
        <sz val="20"/>
        <rFont val="ＭＳ Ｐゴシック"/>
        <family val="3"/>
        <charset val="128"/>
      </rPr>
      <t>年度　RI第2770地区　地区分担金</t>
    </r>
    <r>
      <rPr>
        <b/>
        <sz val="20"/>
        <color rgb="FFFF0000"/>
        <rFont val="ＭＳ Ｐゴシック"/>
        <family val="3"/>
        <charset val="128"/>
      </rPr>
      <t>（案）</t>
    </r>
    <rPh sb="7" eb="9">
      <t>ネンド</t>
    </rPh>
    <rPh sb="12" eb="13">
      <t>ダイ</t>
    </rPh>
    <rPh sb="17" eb="19">
      <t>チク</t>
    </rPh>
    <rPh sb="20" eb="22">
      <t>チク</t>
    </rPh>
    <rPh sb="22" eb="25">
      <t>ブンタンキン</t>
    </rPh>
    <rPh sb="26" eb="27">
      <t>アン</t>
    </rPh>
    <phoneticPr fontId="3"/>
  </si>
  <si>
    <t>　①地区分担金：　月額2,000円を入会月の翌月より、各半期残りの月数に乗じて、</t>
    <rPh sb="2" eb="4">
      <t>チク</t>
    </rPh>
    <rPh sb="4" eb="7">
      <t>ブンタンキン</t>
    </rPh>
    <rPh sb="9" eb="10">
      <t>ツキ</t>
    </rPh>
    <rPh sb="10" eb="11">
      <t>ガク</t>
    </rPh>
    <rPh sb="16" eb="17">
      <t>エン</t>
    </rPh>
    <rPh sb="18" eb="20">
      <t>ニュウカイ</t>
    </rPh>
    <rPh sb="20" eb="21">
      <t>ヅキ</t>
    </rPh>
    <rPh sb="22" eb="24">
      <t>ヨクゲツ</t>
    </rPh>
    <rPh sb="27" eb="28">
      <t>カク</t>
    </rPh>
    <rPh sb="28" eb="30">
      <t>ハンキ</t>
    </rPh>
    <rPh sb="30" eb="31">
      <t>ノコ</t>
    </rPh>
    <rPh sb="33" eb="35">
      <t>ツキスウ</t>
    </rPh>
    <rPh sb="36" eb="37">
      <t>ジョウ</t>
    </rPh>
    <phoneticPr fontId="3"/>
  </si>
  <si>
    <t>24,000円</t>
    <rPh sb="6" eb="7">
      <t>エン</t>
    </rPh>
    <phoneticPr fontId="3"/>
  </si>
  <si>
    <t>12,000円</t>
    <rPh sb="6" eb="7">
      <t>エン</t>
    </rPh>
    <phoneticPr fontId="3"/>
  </si>
  <si>
    <r>
      <rPr>
        <sz val="11"/>
        <color rgb="FF0070C0"/>
        <rFont val="ＭＳ Ｐ明朝"/>
        <family val="1"/>
        <charset val="128"/>
      </rPr>
      <t>2020</t>
    </r>
    <r>
      <rPr>
        <sz val="11"/>
        <rFont val="ＭＳ Ｐ明朝"/>
        <family val="1"/>
        <charset val="128"/>
      </rPr>
      <t>年7月1日現在の
会員数分を7月中</t>
    </r>
    <rPh sb="16" eb="17">
      <t>ブン</t>
    </rPh>
    <phoneticPr fontId="3"/>
  </si>
  <si>
    <r>
      <rPr>
        <sz val="11"/>
        <color rgb="FF0070C0"/>
        <rFont val="ＭＳ Ｐ明朝"/>
        <family val="1"/>
        <charset val="128"/>
      </rPr>
      <t>2021</t>
    </r>
    <r>
      <rPr>
        <sz val="11"/>
        <rFont val="ＭＳ Ｐ明朝"/>
        <family val="1"/>
        <charset val="128"/>
      </rPr>
      <t>年1月1日現在の
会員数分を1月中</t>
    </r>
    <rPh sb="16" eb="17">
      <t>ブン</t>
    </rPh>
    <phoneticPr fontId="3"/>
  </si>
  <si>
    <t>普通　3912298</t>
    <rPh sb="0" eb="2">
      <t>フツウ</t>
    </rPh>
    <phoneticPr fontId="3"/>
  </si>
  <si>
    <t>地区分担金　地区幹事　木戸良樹</t>
    <rPh sb="0" eb="2">
      <t>チク</t>
    </rPh>
    <rPh sb="2" eb="5">
      <t>ブンタンキン</t>
    </rPh>
    <rPh sb="6" eb="8">
      <t>チク</t>
    </rPh>
    <rPh sb="8" eb="10">
      <t>カンジ</t>
    </rPh>
    <rPh sb="11" eb="13">
      <t>キド</t>
    </rPh>
    <rPh sb="13" eb="14">
      <t>リョウ</t>
    </rPh>
    <rPh sb="14" eb="15">
      <t>キ</t>
    </rPh>
    <phoneticPr fontId="3"/>
  </si>
  <si>
    <t>（ﾁｸﾌﾞﾝﾀﾝｷﾝ　ﾁｸｶﾝｼﾞ　ｷﾄﾞﾘｮｳｷ）</t>
    <phoneticPr fontId="3"/>
  </si>
  <si>
    <t>2020-21　34.5ドル×2＝69ドル+1ドル
2021-22  35ドル×2＝70ドル+1ドル
2022-23　35.5ドル×2＝71ドル+1ドル</t>
    <phoneticPr fontId="3"/>
  </si>
  <si>
    <t>70ドル</t>
    <phoneticPr fontId="3"/>
  </si>
  <si>
    <r>
      <t>34.5ドル
+1ドル</t>
    </r>
    <r>
      <rPr>
        <sz val="9"/>
        <color rgb="FF0070C0"/>
        <rFont val="ＭＳ Ｐ明朝"/>
        <family val="1"/>
        <charset val="128"/>
      </rPr>
      <t>（規定審議会会費）</t>
    </r>
    <r>
      <rPr>
        <sz val="12"/>
        <color rgb="FF0070C0"/>
        <rFont val="ＭＳ Ｐ明朝"/>
        <family val="1"/>
        <charset val="128"/>
      </rPr>
      <t xml:space="preserve">
＝35.5ドル</t>
    </r>
    <rPh sb="12" eb="14">
      <t>キテイ</t>
    </rPh>
    <rPh sb="14" eb="17">
      <t>シンギカイ</t>
    </rPh>
    <rPh sb="17" eb="19">
      <t>カイヒ</t>
    </rPh>
    <phoneticPr fontId="3"/>
  </si>
  <si>
    <t>34.5ル</t>
    <phoneticPr fontId="3"/>
  </si>
  <si>
    <t>大貫年度2017-18</t>
    <rPh sb="0" eb="2">
      <t>オオヌキ</t>
    </rPh>
    <rPh sb="2" eb="4">
      <t>ネンド</t>
    </rPh>
    <phoneticPr fontId="25"/>
  </si>
  <si>
    <t>中川年度2018-19</t>
    <rPh sb="0" eb="2">
      <t>ナカガワ</t>
    </rPh>
    <rPh sb="2" eb="4">
      <t>ネンド</t>
    </rPh>
    <phoneticPr fontId="25"/>
  </si>
  <si>
    <t>小林年度19-20</t>
    <rPh sb="0" eb="2">
      <t>コバヤシ</t>
    </rPh>
    <rPh sb="2" eb="4">
      <t>ネンド</t>
    </rPh>
    <phoneticPr fontId="25"/>
  </si>
  <si>
    <t>中里年度</t>
    <rPh sb="0" eb="2">
      <t>ナカザト</t>
    </rPh>
    <rPh sb="2" eb="4">
      <t>ネンド</t>
    </rPh>
    <phoneticPr fontId="25"/>
  </si>
  <si>
    <t>A予算</t>
    <rPh sb="1" eb="3">
      <t>ヨサン</t>
    </rPh>
    <phoneticPr fontId="25"/>
  </si>
  <si>
    <t>B実績</t>
    <rPh sb="1" eb="3">
      <t>ジッセキ</t>
    </rPh>
    <phoneticPr fontId="25"/>
  </si>
  <si>
    <t>B/A執行状況</t>
    <rPh sb="3" eb="5">
      <t>シッコウ</t>
    </rPh>
    <rPh sb="5" eb="7">
      <t>ジョウキョウ</t>
    </rPh>
    <phoneticPr fontId="25"/>
  </si>
  <si>
    <t>予算</t>
    <rPh sb="0" eb="2">
      <t>ヨサン</t>
    </rPh>
    <phoneticPr fontId="25"/>
  </si>
  <si>
    <t>予算案</t>
    <rPh sb="0" eb="2">
      <t>ヨサン</t>
    </rPh>
    <rPh sb="2" eb="3">
      <t>アン</t>
    </rPh>
    <phoneticPr fontId="25"/>
  </si>
  <si>
    <t>予算案❷</t>
    <rPh sb="0" eb="2">
      <t>ヨサン</t>
    </rPh>
    <rPh sb="2" eb="3">
      <t>アン</t>
    </rPh>
    <phoneticPr fontId="25"/>
  </si>
  <si>
    <t>a人数（人）</t>
    <rPh sb="1" eb="3">
      <t>ニンズウ</t>
    </rPh>
    <rPh sb="4" eb="5">
      <t>ニン</t>
    </rPh>
    <phoneticPr fontId="25"/>
  </si>
  <si>
    <t>b単価（円）</t>
    <rPh sb="1" eb="3">
      <t>タンカ</t>
    </rPh>
    <rPh sb="4" eb="5">
      <t>エン</t>
    </rPh>
    <phoneticPr fontId="25"/>
  </si>
  <si>
    <t>地区分担金</t>
    <rPh sb="0" eb="2">
      <t>チク</t>
    </rPh>
    <rPh sb="2" eb="5">
      <t>ブンタンキン</t>
    </rPh>
    <phoneticPr fontId="25"/>
  </si>
  <si>
    <t>c=a*b</t>
    <phoneticPr fontId="25"/>
  </si>
  <si>
    <t>地区分担金（端数入金）</t>
    <rPh sb="0" eb="2">
      <t>チク</t>
    </rPh>
    <rPh sb="2" eb="5">
      <t>ブンタンキン</t>
    </rPh>
    <rPh sb="6" eb="8">
      <t>ハスウ</t>
    </rPh>
    <rPh sb="8" eb="10">
      <t>ニュウキン</t>
    </rPh>
    <phoneticPr fontId="25"/>
  </si>
  <si>
    <t>特別分担金</t>
    <rPh sb="0" eb="2">
      <t>トクベツ</t>
    </rPh>
    <rPh sb="2" eb="5">
      <t>ブンタンキン</t>
    </rPh>
    <phoneticPr fontId="25"/>
  </si>
  <si>
    <t>雑収入</t>
    <rPh sb="0" eb="3">
      <t>ザツシュウニュウ</t>
    </rPh>
    <phoneticPr fontId="25"/>
  </si>
  <si>
    <t>収入計</t>
    <rPh sb="0" eb="2">
      <t>シュウニュウ</t>
    </rPh>
    <rPh sb="2" eb="3">
      <t>ケイ</t>
    </rPh>
    <phoneticPr fontId="25"/>
  </si>
  <si>
    <t>外部分担金</t>
    <rPh sb="0" eb="2">
      <t>ガイブ</t>
    </rPh>
    <rPh sb="2" eb="5">
      <t>ブンタンキン</t>
    </rPh>
    <phoneticPr fontId="25"/>
  </si>
  <si>
    <t>ロータリー文庫</t>
    <rPh sb="5" eb="7">
      <t>ブンコ</t>
    </rPh>
    <phoneticPr fontId="25"/>
  </si>
  <si>
    <t>ロータリーガバナー会</t>
    <rPh sb="9" eb="10">
      <t>カイ</t>
    </rPh>
    <phoneticPr fontId="25"/>
  </si>
  <si>
    <t>地区大会分担金</t>
    <rPh sb="0" eb="2">
      <t>チク</t>
    </rPh>
    <rPh sb="2" eb="4">
      <t>タイカイ</t>
    </rPh>
    <rPh sb="4" eb="7">
      <t>ブンタンキン</t>
    </rPh>
    <phoneticPr fontId="25"/>
  </si>
  <si>
    <t>※</t>
    <phoneticPr fontId="25"/>
  </si>
  <si>
    <t>地区管理運営費</t>
    <rPh sb="0" eb="2">
      <t>チク</t>
    </rPh>
    <rPh sb="2" eb="4">
      <t>カンリ</t>
    </rPh>
    <rPh sb="4" eb="6">
      <t>ウンエイ</t>
    </rPh>
    <rPh sb="6" eb="7">
      <t>ヒ</t>
    </rPh>
    <phoneticPr fontId="25"/>
  </si>
  <si>
    <t>ガバナー事務所運営費</t>
    <rPh sb="4" eb="6">
      <t>ジム</t>
    </rPh>
    <rPh sb="6" eb="7">
      <t>ショ</t>
    </rPh>
    <rPh sb="7" eb="9">
      <t>ウンエイ</t>
    </rPh>
    <rPh sb="9" eb="10">
      <t>ヒ</t>
    </rPh>
    <phoneticPr fontId="25"/>
  </si>
  <si>
    <t>地区研修協議会その他運営費</t>
    <rPh sb="0" eb="2">
      <t>チク</t>
    </rPh>
    <rPh sb="2" eb="4">
      <t>ケンシュウ</t>
    </rPh>
    <rPh sb="4" eb="7">
      <t>キョウギカイ</t>
    </rPh>
    <rPh sb="9" eb="10">
      <t>タ</t>
    </rPh>
    <rPh sb="10" eb="13">
      <t>ウンエイヒ</t>
    </rPh>
    <phoneticPr fontId="25"/>
  </si>
  <si>
    <t>ガバナー月信印刷費及び送料</t>
    <rPh sb="4" eb="6">
      <t>ゲッシン</t>
    </rPh>
    <rPh sb="6" eb="8">
      <t>インサツ</t>
    </rPh>
    <rPh sb="8" eb="9">
      <t>ヒ</t>
    </rPh>
    <rPh sb="9" eb="10">
      <t>オヨ</t>
    </rPh>
    <rPh sb="11" eb="13">
      <t>ソウリョウ</t>
    </rPh>
    <phoneticPr fontId="25"/>
  </si>
  <si>
    <t>地区チーム会長エレクト研修</t>
    <rPh sb="0" eb="2">
      <t>チク</t>
    </rPh>
    <rPh sb="5" eb="7">
      <t>カイチョウ</t>
    </rPh>
    <rPh sb="11" eb="13">
      <t>ケンシュウ</t>
    </rPh>
    <phoneticPr fontId="25"/>
  </si>
  <si>
    <t>ガバナー活動費</t>
    <rPh sb="4" eb="6">
      <t>カツドウ</t>
    </rPh>
    <rPh sb="6" eb="7">
      <t>ヒ</t>
    </rPh>
    <phoneticPr fontId="25"/>
  </si>
  <si>
    <t>ガナバー補佐助成金</t>
    <rPh sb="4" eb="6">
      <t>ホサ</t>
    </rPh>
    <rPh sb="6" eb="9">
      <t>ジョセイキン</t>
    </rPh>
    <phoneticPr fontId="25"/>
  </si>
  <si>
    <t>会議費</t>
    <rPh sb="0" eb="2">
      <t>カイギ</t>
    </rPh>
    <rPh sb="2" eb="3">
      <t>ヒ</t>
    </rPh>
    <phoneticPr fontId="25"/>
  </si>
  <si>
    <t>印刷費</t>
    <rPh sb="0" eb="2">
      <t>インサツ</t>
    </rPh>
    <rPh sb="2" eb="3">
      <t>ヒ</t>
    </rPh>
    <phoneticPr fontId="25"/>
  </si>
  <si>
    <t>地区情報管理運営費</t>
    <rPh sb="0" eb="2">
      <t>チク</t>
    </rPh>
    <rPh sb="2" eb="4">
      <t>ジョウホウ</t>
    </rPh>
    <rPh sb="4" eb="6">
      <t>カンリ</t>
    </rPh>
    <rPh sb="6" eb="8">
      <t>ウンエイ</t>
    </rPh>
    <rPh sb="8" eb="9">
      <t>ヒ</t>
    </rPh>
    <phoneticPr fontId="25"/>
  </si>
  <si>
    <t>雑費</t>
    <rPh sb="0" eb="2">
      <t>ザッピ</t>
    </rPh>
    <phoneticPr fontId="25"/>
  </si>
  <si>
    <t>予備費</t>
    <rPh sb="0" eb="3">
      <t>ヨビヒ</t>
    </rPh>
    <phoneticPr fontId="25"/>
  </si>
  <si>
    <t>地区活動費</t>
    <rPh sb="0" eb="2">
      <t>チク</t>
    </rPh>
    <rPh sb="2" eb="4">
      <t>カツドウ</t>
    </rPh>
    <rPh sb="4" eb="5">
      <t>ヒ</t>
    </rPh>
    <phoneticPr fontId="25"/>
  </si>
  <si>
    <t>クラブ活性化委員会費</t>
    <rPh sb="3" eb="6">
      <t>カッセイカ</t>
    </rPh>
    <rPh sb="6" eb="9">
      <t>イインカイ</t>
    </rPh>
    <rPh sb="9" eb="10">
      <t>ヒ</t>
    </rPh>
    <phoneticPr fontId="25"/>
  </si>
  <si>
    <t>RLI運営・学友管理員会費</t>
    <rPh sb="3" eb="5">
      <t>ウンエイ</t>
    </rPh>
    <rPh sb="6" eb="8">
      <t>ガクユウ</t>
    </rPh>
    <rPh sb="8" eb="10">
      <t>カンリ</t>
    </rPh>
    <rPh sb="10" eb="11">
      <t>イン</t>
    </rPh>
    <rPh sb="11" eb="12">
      <t>カイ</t>
    </rPh>
    <rPh sb="12" eb="13">
      <t>ヒ</t>
    </rPh>
    <phoneticPr fontId="25"/>
  </si>
  <si>
    <t>学友管理委員会</t>
    <rPh sb="0" eb="2">
      <t>ガクユウ</t>
    </rPh>
    <rPh sb="2" eb="4">
      <t>カンリ</t>
    </rPh>
    <rPh sb="4" eb="7">
      <t>イインカイ</t>
    </rPh>
    <phoneticPr fontId="25"/>
  </si>
  <si>
    <t>公共イメージ部門費</t>
    <rPh sb="0" eb="2">
      <t>コウキョウ</t>
    </rPh>
    <rPh sb="6" eb="7">
      <t>ブ</t>
    </rPh>
    <rPh sb="7" eb="8">
      <t>モン</t>
    </rPh>
    <rPh sb="8" eb="9">
      <t>ヒ</t>
    </rPh>
    <phoneticPr fontId="25"/>
  </si>
  <si>
    <t>会員増強維持部門費</t>
    <rPh sb="0" eb="2">
      <t>カイイン</t>
    </rPh>
    <rPh sb="2" eb="4">
      <t>ゾウキョウ</t>
    </rPh>
    <rPh sb="4" eb="6">
      <t>イジ</t>
    </rPh>
    <rPh sb="6" eb="8">
      <t>ブモン</t>
    </rPh>
    <rPh sb="8" eb="9">
      <t>ヒ</t>
    </rPh>
    <phoneticPr fontId="25"/>
  </si>
  <si>
    <t>職業奉仕</t>
    <rPh sb="0" eb="2">
      <t>ショクギョウ</t>
    </rPh>
    <rPh sb="2" eb="4">
      <t>ホウシ</t>
    </rPh>
    <phoneticPr fontId="25"/>
  </si>
  <si>
    <t>社会奉仕</t>
    <rPh sb="0" eb="2">
      <t>シャカイ</t>
    </rPh>
    <rPh sb="2" eb="4">
      <t>ホウシ</t>
    </rPh>
    <phoneticPr fontId="25"/>
  </si>
  <si>
    <t>ブライダル</t>
    <phoneticPr fontId="25"/>
  </si>
  <si>
    <t>国際奉仕</t>
    <rPh sb="0" eb="2">
      <t>コクサイ</t>
    </rPh>
    <rPh sb="2" eb="4">
      <t>ホウシ</t>
    </rPh>
    <phoneticPr fontId="25"/>
  </si>
  <si>
    <t>国際交流</t>
    <rPh sb="0" eb="2">
      <t>コクサイ</t>
    </rPh>
    <rPh sb="2" eb="4">
      <t>コウリュウ</t>
    </rPh>
    <phoneticPr fontId="25"/>
  </si>
  <si>
    <t>インターアクト</t>
    <phoneticPr fontId="25"/>
  </si>
  <si>
    <t>ローターアクト</t>
    <phoneticPr fontId="25"/>
  </si>
  <si>
    <t>RYLA</t>
    <phoneticPr fontId="25"/>
  </si>
  <si>
    <t>青少年</t>
    <rPh sb="0" eb="3">
      <t>セイショウネン</t>
    </rPh>
    <phoneticPr fontId="25"/>
  </si>
  <si>
    <t>青少年（特別負担金見合）</t>
    <rPh sb="0" eb="3">
      <t>セイショウネン</t>
    </rPh>
    <rPh sb="4" eb="6">
      <t>トクベツ</t>
    </rPh>
    <rPh sb="6" eb="8">
      <t>フタン</t>
    </rPh>
    <rPh sb="8" eb="9">
      <t>キン</t>
    </rPh>
    <rPh sb="9" eb="11">
      <t>ミアイ</t>
    </rPh>
    <phoneticPr fontId="25"/>
  </si>
  <si>
    <t>ポリオ</t>
    <phoneticPr fontId="25"/>
  </si>
  <si>
    <t>VTT</t>
    <phoneticPr fontId="25"/>
  </si>
  <si>
    <t>財団奨学</t>
    <rPh sb="0" eb="2">
      <t>ザイダン</t>
    </rPh>
    <rPh sb="2" eb="4">
      <t>ショウガク</t>
    </rPh>
    <phoneticPr fontId="25"/>
  </si>
  <si>
    <t>地区補助金</t>
    <rPh sb="0" eb="2">
      <t>チク</t>
    </rPh>
    <rPh sb="2" eb="5">
      <t>ホジョキン</t>
    </rPh>
    <phoneticPr fontId="25"/>
  </si>
  <si>
    <t>資金推進</t>
    <rPh sb="0" eb="2">
      <t>シキン</t>
    </rPh>
    <rPh sb="2" eb="4">
      <t>スイシン</t>
    </rPh>
    <phoneticPr fontId="25"/>
  </si>
  <si>
    <t>資金管理</t>
    <rPh sb="0" eb="2">
      <t>シキン</t>
    </rPh>
    <rPh sb="2" eb="4">
      <t>カンリ</t>
    </rPh>
    <phoneticPr fontId="25"/>
  </si>
  <si>
    <t>米山奨学部門費</t>
    <rPh sb="0" eb="2">
      <t>ヨネヤマ</t>
    </rPh>
    <rPh sb="2" eb="4">
      <t>ショウガク</t>
    </rPh>
    <rPh sb="4" eb="6">
      <t>ブモン</t>
    </rPh>
    <rPh sb="6" eb="7">
      <t>ヒ</t>
    </rPh>
    <phoneticPr fontId="25"/>
  </si>
  <si>
    <t>学友選考</t>
    <rPh sb="0" eb="2">
      <t>ガクユウ</t>
    </rPh>
    <rPh sb="2" eb="4">
      <t>センコウ</t>
    </rPh>
    <phoneticPr fontId="25"/>
  </si>
  <si>
    <t>組織委員会費</t>
    <rPh sb="0" eb="2">
      <t>ソシキ</t>
    </rPh>
    <rPh sb="2" eb="4">
      <t>イイン</t>
    </rPh>
    <rPh sb="4" eb="5">
      <t>カイ</t>
    </rPh>
    <rPh sb="5" eb="6">
      <t>ヒ</t>
    </rPh>
    <phoneticPr fontId="25"/>
  </si>
  <si>
    <t>委員長会議費</t>
    <rPh sb="0" eb="3">
      <t>イインチョウ</t>
    </rPh>
    <rPh sb="3" eb="5">
      <t>カイギ</t>
    </rPh>
    <rPh sb="5" eb="6">
      <t>ヒ</t>
    </rPh>
    <phoneticPr fontId="25"/>
  </si>
  <si>
    <t>※</t>
    <phoneticPr fontId="25"/>
  </si>
  <si>
    <t>指名・業績顕彰委員会費</t>
    <rPh sb="0" eb="2">
      <t>シメイ</t>
    </rPh>
    <rPh sb="3" eb="5">
      <t>ギョウセキ</t>
    </rPh>
    <rPh sb="5" eb="7">
      <t>ケンショウ</t>
    </rPh>
    <rPh sb="7" eb="9">
      <t>イイン</t>
    </rPh>
    <rPh sb="9" eb="11">
      <t>カイヒ</t>
    </rPh>
    <phoneticPr fontId="25"/>
  </si>
  <si>
    <t>地区戦略計画・危機管理委員会費</t>
    <rPh sb="0" eb="2">
      <t>チク</t>
    </rPh>
    <rPh sb="2" eb="4">
      <t>センリャク</t>
    </rPh>
    <rPh sb="4" eb="6">
      <t>ケイカク</t>
    </rPh>
    <rPh sb="7" eb="9">
      <t>キキ</t>
    </rPh>
    <rPh sb="9" eb="11">
      <t>カンリ</t>
    </rPh>
    <rPh sb="11" eb="14">
      <t>イインカイ</t>
    </rPh>
    <rPh sb="14" eb="15">
      <t>ヒ</t>
    </rPh>
    <phoneticPr fontId="25"/>
  </si>
  <si>
    <t>米山梅吉記念館50周年寄付</t>
    <rPh sb="0" eb="2">
      <t>ヨネヤマ</t>
    </rPh>
    <rPh sb="2" eb="4">
      <t>ウメキチ</t>
    </rPh>
    <rPh sb="4" eb="6">
      <t>キネン</t>
    </rPh>
    <rPh sb="6" eb="7">
      <t>カン</t>
    </rPh>
    <rPh sb="9" eb="11">
      <t>シュウネン</t>
    </rPh>
    <rPh sb="11" eb="13">
      <t>キフ</t>
    </rPh>
    <phoneticPr fontId="25"/>
  </si>
  <si>
    <t>支出計</t>
    <rPh sb="0" eb="2">
      <t>シシュツ</t>
    </rPh>
    <rPh sb="2" eb="3">
      <t>ケイ</t>
    </rPh>
    <phoneticPr fontId="25"/>
  </si>
  <si>
    <t>収支差額</t>
    <rPh sb="0" eb="2">
      <t>シュウシ</t>
    </rPh>
    <rPh sb="2" eb="4">
      <t>サガク</t>
    </rPh>
    <phoneticPr fontId="25"/>
  </si>
  <si>
    <t>青少年委員会（特別負担金見合）</t>
    <rPh sb="0" eb="3">
      <t>セイショウネン</t>
    </rPh>
    <rPh sb="3" eb="6">
      <t>イインカイ</t>
    </rPh>
    <rPh sb="7" eb="9">
      <t>トクベツ</t>
    </rPh>
    <rPh sb="9" eb="11">
      <t>フタン</t>
    </rPh>
    <rPh sb="11" eb="12">
      <t>キン</t>
    </rPh>
    <rPh sb="12" eb="14">
      <t>ミアイ</t>
    </rPh>
    <phoneticPr fontId="3"/>
  </si>
  <si>
    <t>(2600名)</t>
    <rPh sb="5" eb="6">
      <t>メイ</t>
    </rPh>
    <phoneticPr fontId="3"/>
  </si>
  <si>
    <t>地区分担金　納入のお願い</t>
    <rPh sb="0" eb="2">
      <t>チク</t>
    </rPh>
    <rPh sb="2" eb="5">
      <t>ブンタンキン</t>
    </rPh>
    <rPh sb="6" eb="8">
      <t>ノウニュウ</t>
    </rPh>
    <rPh sb="10" eb="11">
      <t>ネガ</t>
    </rPh>
    <phoneticPr fontId="3"/>
  </si>
  <si>
    <t>米山記念奨学学友選考委員会費
(米山記念奨学会からの2,159千円を含む）</t>
    <rPh sb="0" eb="2">
      <t>ヨネヤマ</t>
    </rPh>
    <rPh sb="2" eb="4">
      <t>キネン</t>
    </rPh>
    <rPh sb="4" eb="6">
      <t>ショウガク</t>
    </rPh>
    <rPh sb="6" eb="8">
      <t>ガクユウ</t>
    </rPh>
    <rPh sb="8" eb="10">
      <t>センコウ</t>
    </rPh>
    <rPh sb="10" eb="12">
      <t>イイン</t>
    </rPh>
    <rPh sb="12" eb="14">
      <t>カイヒ</t>
    </rPh>
    <rPh sb="16" eb="18">
      <t>ヨネヤマ</t>
    </rPh>
    <rPh sb="18" eb="20">
      <t>キネン</t>
    </rPh>
    <rPh sb="20" eb="22">
      <t>ショウガク</t>
    </rPh>
    <rPh sb="22" eb="23">
      <t>カイ</t>
    </rPh>
    <rPh sb="31" eb="33">
      <t>センエン</t>
    </rPh>
    <rPh sb="34" eb="35">
      <t>フク</t>
    </rPh>
    <phoneticPr fontId="3"/>
  </si>
  <si>
    <t>米山記念奨学会から</t>
    <rPh sb="0" eb="2">
      <t>ヨネヤマ</t>
    </rPh>
    <rPh sb="2" eb="4">
      <t>キネン</t>
    </rPh>
    <rPh sb="4" eb="6">
      <t>ショウガク</t>
    </rPh>
    <rPh sb="6" eb="7">
      <t>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</si>
</sst>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##,###,###&quot;名&quot;"/>
    <numFmt numFmtId="177" formatCode="#,##0&quot;円&quot;"/>
    <numFmt numFmtId="178" formatCode="0.0%"/>
    <numFmt numFmtId="179" formatCode="0_ ;[Red]\-0\ "/>
  </numFmts>
  <fonts count="2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sz val="12"/>
      <color rgb="FF0070C0"/>
      <name val="ＭＳ Ｐ明朝"/>
      <family val="1"/>
      <charset val="128"/>
    </font>
    <font>
      <sz val="12"/>
      <name val="ＭＳ Ｐ明朝"/>
      <family val="1"/>
      <charset val="128"/>
    </font>
    <font>
      <sz val="9"/>
      <color rgb="FF0070C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b/>
      <sz val="20"/>
      <color rgb="FF0070C0"/>
      <name val="ＭＳ Ｐゴシック"/>
      <family val="3"/>
      <charset val="128"/>
    </font>
    <font>
      <sz val="20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00">
    <xf numFmtId="0" fontId="0" fillId="0" borderId="0" xfId="0"/>
    <xf numFmtId="0" fontId="0" fillId="0" borderId="0" xfId="0" applyFont="1" applyAlignment="1"/>
    <xf numFmtId="0" fontId="4" fillId="0" borderId="0" xfId="0" applyFont="1" applyAlignment="1"/>
    <xf numFmtId="0" fontId="0" fillId="0" borderId="0" xfId="0" applyFont="1" applyAlignment="1">
      <alignment shrinkToFit="1"/>
    </xf>
    <xf numFmtId="38" fontId="0" fillId="0" borderId="0" xfId="1" applyFont="1" applyAlignment="1"/>
    <xf numFmtId="38" fontId="0" fillId="3" borderId="2" xfId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38" fontId="0" fillId="3" borderId="5" xfId="1" applyFont="1" applyFill="1" applyBorder="1" applyAlignment="1"/>
    <xf numFmtId="38" fontId="0" fillId="3" borderId="2" xfId="1" applyFont="1" applyFill="1" applyBorder="1" applyAlignment="1"/>
    <xf numFmtId="0" fontId="0" fillId="0" borderId="3" xfId="0" applyFont="1" applyFill="1" applyBorder="1" applyAlignment="1">
      <alignment shrinkToFit="1"/>
    </xf>
    <xf numFmtId="0" fontId="0" fillId="0" borderId="4" xfId="0" applyFont="1" applyFill="1" applyBorder="1" applyAlignment="1"/>
    <xf numFmtId="0" fontId="0" fillId="0" borderId="7" xfId="0" applyFont="1" applyFill="1" applyBorder="1" applyAlignment="1">
      <alignment shrinkToFit="1"/>
    </xf>
    <xf numFmtId="38" fontId="2" fillId="3" borderId="2" xfId="1" applyFont="1" applyFill="1" applyBorder="1" applyAlignment="1"/>
    <xf numFmtId="0" fontId="0" fillId="0" borderId="4" xfId="0" applyFont="1" applyFill="1" applyBorder="1" applyAlignment="1">
      <alignment shrinkToFit="1"/>
    </xf>
    <xf numFmtId="0" fontId="0" fillId="0" borderId="7" xfId="0" applyFont="1" applyFill="1" applyBorder="1" applyAlignment="1">
      <alignment horizontal="left" shrinkToFit="1"/>
    </xf>
    <xf numFmtId="0" fontId="0" fillId="0" borderId="4" xfId="0" applyFont="1" applyFill="1" applyBorder="1" applyAlignment="1">
      <alignment horizontal="left" shrinkToFit="1"/>
    </xf>
    <xf numFmtId="0" fontId="0" fillId="0" borderId="4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center" shrinkToFit="1"/>
    </xf>
    <xf numFmtId="0" fontId="7" fillId="0" borderId="4" xfId="0" applyFont="1" applyFill="1" applyBorder="1" applyAlignment="1">
      <alignment shrinkToFit="1"/>
    </xf>
    <xf numFmtId="38" fontId="8" fillId="3" borderId="2" xfId="1" applyFont="1" applyFill="1" applyBorder="1" applyAlignment="1"/>
    <xf numFmtId="0" fontId="8" fillId="0" borderId="3" xfId="0" applyFont="1" applyFill="1" applyBorder="1" applyAlignment="1">
      <alignment shrinkToFit="1"/>
    </xf>
    <xf numFmtId="0" fontId="8" fillId="0" borderId="4" xfId="0" applyFont="1" applyBorder="1" applyAlignment="1">
      <alignment shrinkToFit="1"/>
    </xf>
    <xf numFmtId="0" fontId="8" fillId="0" borderId="3" xfId="0" applyFont="1" applyFill="1" applyBorder="1" applyAlignment="1">
      <alignment horizontal="left" shrinkToFit="1"/>
    </xf>
    <xf numFmtId="38" fontId="0" fillId="3" borderId="6" xfId="1" applyFont="1" applyFill="1" applyBorder="1" applyAlignment="1">
      <alignment horizontal="right"/>
    </xf>
    <xf numFmtId="0" fontId="0" fillId="0" borderId="8" xfId="0" applyFont="1" applyFill="1" applyBorder="1" applyAlignment="1">
      <alignment shrinkToFit="1"/>
    </xf>
    <xf numFmtId="0" fontId="7" fillId="0" borderId="4" xfId="0" applyFont="1" applyFill="1" applyBorder="1" applyAlignment="1">
      <alignment horizontal="left"/>
    </xf>
    <xf numFmtId="0" fontId="8" fillId="0" borderId="3" xfId="0" applyFont="1" applyBorder="1" applyAlignment="1">
      <alignment horizontal="left" shrinkToFit="1"/>
    </xf>
    <xf numFmtId="0" fontId="8" fillId="0" borderId="3" xfId="0" applyFont="1" applyBorder="1" applyAlignment="1">
      <alignment shrinkToFi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38" fontId="10" fillId="2" borderId="5" xfId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9" xfId="0" applyFont="1" applyBorder="1" applyAlignment="1"/>
    <xf numFmtId="177" fontId="16" fillId="0" borderId="13" xfId="1" applyNumberFormat="1" applyFont="1" applyBorder="1" applyAlignment="1"/>
    <xf numFmtId="0" fontId="10" fillId="0" borderId="6" xfId="0" applyFont="1" applyBorder="1" applyAlignment="1"/>
    <xf numFmtId="177" fontId="16" fillId="0" borderId="17" xfId="1" applyNumberFormat="1" applyFont="1" applyBorder="1" applyAlignment="1"/>
    <xf numFmtId="177" fontId="16" fillId="0" borderId="2" xfId="1" applyNumberFormat="1" applyFont="1" applyBorder="1" applyAlignment="1"/>
    <xf numFmtId="0" fontId="10" fillId="0" borderId="18" xfId="0" applyFont="1" applyBorder="1" applyAlignment="1"/>
    <xf numFmtId="177" fontId="16" fillId="0" borderId="22" xfId="1" applyNumberFormat="1" applyFont="1" applyBorder="1" applyAlignment="1"/>
    <xf numFmtId="177" fontId="10" fillId="0" borderId="0" xfId="0" applyNumberFormat="1" applyFont="1"/>
    <xf numFmtId="0" fontId="13" fillId="0" borderId="0" xfId="0" applyFont="1" applyFill="1" applyBorder="1" applyAlignment="1"/>
    <xf numFmtId="177" fontId="10" fillId="0" borderId="0" xfId="0" applyNumberFormat="1" applyFont="1" applyFill="1" applyBorder="1"/>
    <xf numFmtId="176" fontId="10" fillId="0" borderId="0" xfId="1" applyNumberFormat="1" applyFont="1" applyFill="1" applyBorder="1" applyAlignment="1">
      <alignment horizontal="right"/>
    </xf>
    <xf numFmtId="38" fontId="10" fillId="0" borderId="0" xfId="1" applyFont="1" applyFill="1" applyBorder="1"/>
    <xf numFmtId="38" fontId="10" fillId="0" borderId="0" xfId="1" applyFont="1"/>
    <xf numFmtId="38" fontId="10" fillId="0" borderId="0" xfId="1" applyFont="1" applyAlignment="1"/>
    <xf numFmtId="0" fontId="10" fillId="0" borderId="0" xfId="0" applyFont="1" applyAlignment="1"/>
    <xf numFmtId="0" fontId="17" fillId="0" borderId="0" xfId="0" applyFont="1" applyBorder="1" applyAlignment="1"/>
    <xf numFmtId="0" fontId="17" fillId="0" borderId="0" xfId="0" applyFont="1" applyBorder="1" applyAlignment="1">
      <alignment vertical="center"/>
    </xf>
    <xf numFmtId="0" fontId="17" fillId="0" borderId="0" xfId="0" applyFont="1"/>
    <xf numFmtId="0" fontId="12" fillId="0" borderId="0" xfId="0" applyFont="1" applyBorder="1" applyAlignment="1"/>
    <xf numFmtId="0" fontId="10" fillId="0" borderId="0" xfId="0" applyFont="1" applyBorder="1" applyAlignment="1"/>
    <xf numFmtId="0" fontId="10" fillId="2" borderId="2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 shrinkToFit="1"/>
    </xf>
    <xf numFmtId="0" fontId="17" fillId="0" borderId="0" xfId="0" applyFont="1" applyBorder="1" applyAlignment="1">
      <alignment horizontal="right" vertical="top"/>
    </xf>
    <xf numFmtId="0" fontId="17" fillId="0" borderId="0" xfId="0" applyFont="1" applyFill="1" applyBorder="1" applyAlignment="1">
      <alignment vertical="center"/>
    </xf>
    <xf numFmtId="38" fontId="11" fillId="0" borderId="0" xfId="1" applyFont="1" applyFill="1" applyBorder="1" applyAlignment="1"/>
    <xf numFmtId="38" fontId="10" fillId="0" borderId="0" xfId="1" applyFont="1" applyFill="1" applyBorder="1" applyAlignment="1"/>
    <xf numFmtId="0" fontId="17" fillId="0" borderId="0" xfId="0" applyFont="1" applyBorder="1" applyAlignment="1">
      <alignment vertical="center" shrinkToFit="1"/>
    </xf>
    <xf numFmtId="0" fontId="17" fillId="0" borderId="0" xfId="0" applyFont="1" applyBorder="1" applyAlignment="1">
      <alignment vertical="top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 indent="4"/>
    </xf>
    <xf numFmtId="0" fontId="17" fillId="0" borderId="0" xfId="0" applyFont="1" applyFill="1" applyBorder="1" applyAlignment="1">
      <alignment horizontal="right" vertical="center" indent="4"/>
    </xf>
    <xf numFmtId="38" fontId="10" fillId="0" borderId="0" xfId="1" applyFont="1" applyFill="1" applyAlignment="1"/>
    <xf numFmtId="38" fontId="10" fillId="2" borderId="2" xfId="1" applyFont="1" applyFill="1" applyBorder="1" applyAlignment="1">
      <alignment horizontal="center"/>
    </xf>
    <xf numFmtId="38" fontId="16" fillId="0" borderId="5" xfId="1" applyFont="1" applyBorder="1" applyAlignment="1">
      <alignment horizontal="center" wrapText="1"/>
    </xf>
    <xf numFmtId="38" fontId="16" fillId="0" borderId="5" xfId="1" applyFont="1" applyBorder="1" applyAlignment="1">
      <alignment horizontal="center" vertical="center"/>
    </xf>
    <xf numFmtId="38" fontId="17" fillId="0" borderId="2" xfId="1" applyFont="1" applyBorder="1" applyAlignment="1">
      <alignment horizontal="center" vertical="center"/>
    </xf>
    <xf numFmtId="38" fontId="0" fillId="0" borderId="0" xfId="0" applyNumberFormat="1" applyFont="1" applyAlignment="1"/>
    <xf numFmtId="177" fontId="16" fillId="0" borderId="32" xfId="1" applyNumberFormat="1" applyFont="1" applyBorder="1" applyAlignment="1"/>
    <xf numFmtId="0" fontId="0" fillId="0" borderId="0" xfId="0" applyFont="1" applyBorder="1" applyAlignment="1"/>
    <xf numFmtId="0" fontId="5" fillId="0" borderId="0" xfId="0" applyFont="1" applyBorder="1" applyAlignment="1">
      <alignment horizontal="right" vertical="center"/>
    </xf>
    <xf numFmtId="0" fontId="0" fillId="0" borderId="4" xfId="0" applyFont="1" applyBorder="1" applyAlignment="1">
      <alignment horizontal="left" shrinkToFit="1"/>
    </xf>
    <xf numFmtId="0" fontId="0" fillId="0" borderId="4" xfId="0" applyFont="1" applyBorder="1" applyAlignment="1">
      <alignment shrinkToFit="1"/>
    </xf>
    <xf numFmtId="0" fontId="0" fillId="0" borderId="7" xfId="0" applyFont="1" applyBorder="1" applyAlignment="1">
      <alignment shrinkToFit="1"/>
    </xf>
    <xf numFmtId="0" fontId="8" fillId="0" borderId="4" xfId="0" applyFont="1" applyFill="1" applyBorder="1" applyAlignment="1">
      <alignment horizontal="left"/>
    </xf>
    <xf numFmtId="0" fontId="10" fillId="0" borderId="5" xfId="0" applyFont="1" applyBorder="1" applyAlignment="1"/>
    <xf numFmtId="0" fontId="10" fillId="2" borderId="5" xfId="0" applyFont="1" applyFill="1" applyBorder="1" applyAlignment="1">
      <alignment horizontal="center" shrinkToFit="1"/>
    </xf>
    <xf numFmtId="0" fontId="10" fillId="0" borderId="31" xfId="0" applyFont="1" applyBorder="1" applyAlignment="1"/>
    <xf numFmtId="38" fontId="22" fillId="0" borderId="1" xfId="1" applyFont="1" applyFill="1" applyBorder="1" applyAlignment="1">
      <alignment horizontal="center"/>
    </xf>
    <xf numFmtId="38" fontId="5" fillId="2" borderId="5" xfId="1" applyFont="1" applyFill="1" applyBorder="1" applyAlignment="1">
      <alignment horizontal="center"/>
    </xf>
    <xf numFmtId="38" fontId="5" fillId="2" borderId="2" xfId="1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3" fontId="0" fillId="0" borderId="4" xfId="0" applyNumberFormat="1" applyFont="1" applyFill="1" applyBorder="1" applyAlignment="1">
      <alignment horizontal="left" shrinkToFit="1"/>
    </xf>
    <xf numFmtId="0" fontId="0" fillId="0" borderId="0" xfId="0" applyFont="1" applyAlignment="1" applyProtection="1">
      <protection locked="0"/>
    </xf>
    <xf numFmtId="3" fontId="0" fillId="0" borderId="0" xfId="0" applyNumberFormat="1" applyFont="1" applyAlignment="1"/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 applyProtection="1">
      <protection locked="0"/>
    </xf>
    <xf numFmtId="0" fontId="0" fillId="0" borderId="0" xfId="0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0" fillId="0" borderId="0" xfId="0" applyNumberFormat="1" applyFont="1" applyAlignment="1" applyProtection="1">
      <alignment horizontal="right"/>
      <protection locked="0"/>
    </xf>
    <xf numFmtId="0" fontId="17" fillId="0" borderId="0" xfId="0" applyFont="1" applyBorder="1" applyAlignment="1">
      <alignment horizontal="left" vertical="center" indent="4"/>
    </xf>
    <xf numFmtId="0" fontId="8" fillId="0" borderId="3" xfId="0" applyFont="1" applyBorder="1" applyAlignment="1"/>
    <xf numFmtId="0" fontId="0" fillId="0" borderId="4" xfId="0" applyFont="1" applyBorder="1" applyAlignment="1"/>
    <xf numFmtId="38" fontId="0" fillId="0" borderId="9" xfId="3" applyFont="1" applyBorder="1">
      <alignment vertical="center"/>
    </xf>
    <xf numFmtId="38" fontId="0" fillId="0" borderId="24" xfId="3" applyFont="1" applyBorder="1">
      <alignment vertical="center"/>
    </xf>
    <xf numFmtId="38" fontId="26" fillId="0" borderId="9" xfId="3" applyFont="1" applyBorder="1">
      <alignment vertical="center"/>
    </xf>
    <xf numFmtId="38" fontId="27" fillId="4" borderId="5" xfId="3" applyFont="1" applyFill="1" applyBorder="1">
      <alignment vertical="center"/>
    </xf>
    <xf numFmtId="38" fontId="0" fillId="0" borderId="0" xfId="3" applyFont="1">
      <alignment vertical="center"/>
    </xf>
    <xf numFmtId="38" fontId="0" fillId="0" borderId="25" xfId="3" applyFont="1" applyBorder="1" applyAlignment="1">
      <alignment horizontal="center" vertical="center"/>
    </xf>
    <xf numFmtId="38" fontId="0" fillId="0" borderId="1" xfId="3" applyFont="1" applyBorder="1" applyAlignment="1">
      <alignment horizontal="center" vertical="center"/>
    </xf>
    <xf numFmtId="38" fontId="0" fillId="0" borderId="26" xfId="3" applyFont="1" applyBorder="1" applyAlignment="1">
      <alignment horizontal="center" vertical="center"/>
    </xf>
    <xf numFmtId="38" fontId="27" fillId="4" borderId="6" xfId="3" applyFont="1" applyFill="1" applyBorder="1" applyAlignment="1">
      <alignment horizontal="center" vertical="center"/>
    </xf>
    <xf numFmtId="38" fontId="0" fillId="0" borderId="0" xfId="3" applyFont="1" applyAlignment="1">
      <alignment horizontal="center" vertical="center"/>
    </xf>
    <xf numFmtId="38" fontId="0" fillId="0" borderId="23" xfId="3" applyFont="1" applyBorder="1" applyAlignment="1">
      <alignment horizontal="right" vertical="center"/>
    </xf>
    <xf numFmtId="0" fontId="0" fillId="0" borderId="31" xfId="3" applyNumberFormat="1" applyFont="1" applyBorder="1">
      <alignment vertical="center"/>
    </xf>
    <xf numFmtId="0" fontId="0" fillId="0" borderId="0" xfId="3" applyNumberFormat="1" applyFont="1" applyBorder="1">
      <alignment vertical="center"/>
    </xf>
    <xf numFmtId="0" fontId="0" fillId="0" borderId="8" xfId="3" applyNumberFormat="1" applyFont="1" applyBorder="1">
      <alignment vertical="center"/>
    </xf>
    <xf numFmtId="0" fontId="0" fillId="0" borderId="18" xfId="3" applyNumberFormat="1" applyFont="1" applyBorder="1">
      <alignment vertical="center"/>
    </xf>
    <xf numFmtId="38" fontId="0" fillId="0" borderId="31" xfId="3" applyFont="1" applyBorder="1">
      <alignment vertical="center"/>
    </xf>
    <xf numFmtId="38" fontId="0" fillId="0" borderId="8" xfId="3" applyFont="1" applyBorder="1" applyAlignment="1">
      <alignment horizontal="right" vertical="center"/>
    </xf>
    <xf numFmtId="38" fontId="0" fillId="0" borderId="0" xfId="3" applyFont="1" applyBorder="1">
      <alignment vertical="center"/>
    </xf>
    <xf numFmtId="38" fontId="0" fillId="0" borderId="8" xfId="3" applyFont="1" applyBorder="1">
      <alignment vertical="center"/>
    </xf>
    <xf numFmtId="38" fontId="0" fillId="0" borderId="18" xfId="3" applyFont="1" applyBorder="1">
      <alignment vertical="center"/>
    </xf>
    <xf numFmtId="38" fontId="27" fillId="0" borderId="31" xfId="3" applyFont="1" applyBorder="1">
      <alignment vertical="center"/>
    </xf>
    <xf numFmtId="38" fontId="27" fillId="0" borderId="31" xfId="3" applyFont="1" applyBorder="1" applyAlignment="1">
      <alignment horizontal="right" vertical="center"/>
    </xf>
    <xf numFmtId="38" fontId="27" fillId="0" borderId="8" xfId="3" applyFont="1" applyBorder="1">
      <alignment vertical="center"/>
    </xf>
    <xf numFmtId="38" fontId="27" fillId="0" borderId="0" xfId="3" applyFont="1" applyBorder="1">
      <alignment vertical="center"/>
    </xf>
    <xf numFmtId="38" fontId="27" fillId="0" borderId="18" xfId="3" applyFont="1" applyBorder="1">
      <alignment vertical="center"/>
    </xf>
    <xf numFmtId="38" fontId="27" fillId="0" borderId="0" xfId="3" applyFont="1">
      <alignment vertical="center"/>
    </xf>
    <xf numFmtId="178" fontId="27" fillId="0" borderId="8" xfId="4" applyNumberFormat="1" applyFont="1" applyBorder="1">
      <alignment vertical="center"/>
    </xf>
    <xf numFmtId="178" fontId="27" fillId="5" borderId="8" xfId="4" applyNumberFormat="1" applyFont="1" applyFill="1" applyBorder="1">
      <alignment vertical="center"/>
    </xf>
    <xf numFmtId="38" fontId="27" fillId="5" borderId="18" xfId="3" applyFont="1" applyFill="1" applyBorder="1">
      <alignment vertical="center"/>
    </xf>
    <xf numFmtId="38" fontId="0" fillId="5" borderId="18" xfId="3" applyFont="1" applyFill="1" applyBorder="1">
      <alignment vertical="center"/>
    </xf>
    <xf numFmtId="38" fontId="0" fillId="6" borderId="18" xfId="3" applyFont="1" applyFill="1" applyBorder="1">
      <alignment vertical="center"/>
    </xf>
    <xf numFmtId="38" fontId="27" fillId="0" borderId="25" xfId="3" applyFont="1" applyBorder="1">
      <alignment vertical="center"/>
    </xf>
    <xf numFmtId="38" fontId="27" fillId="0" borderId="1" xfId="3" applyFont="1" applyBorder="1">
      <alignment vertical="center"/>
    </xf>
    <xf numFmtId="178" fontId="27" fillId="0" borderId="26" xfId="4" applyNumberFormat="1" applyFont="1" applyBorder="1">
      <alignment vertical="center"/>
    </xf>
    <xf numFmtId="38" fontId="0" fillId="0" borderId="5" xfId="3" applyFont="1" applyBorder="1">
      <alignment vertical="center"/>
    </xf>
    <xf numFmtId="38" fontId="0" fillId="0" borderId="26" xfId="3" applyFont="1" applyBorder="1">
      <alignment vertical="center"/>
    </xf>
    <xf numFmtId="38" fontId="0" fillId="0" borderId="25" xfId="3" applyFont="1" applyBorder="1">
      <alignment vertical="center"/>
    </xf>
    <xf numFmtId="38" fontId="0" fillId="0" borderId="1" xfId="3" applyFont="1" applyBorder="1">
      <alignment vertical="center"/>
    </xf>
    <xf numFmtId="38" fontId="0" fillId="0" borderId="6" xfId="3" applyFont="1" applyBorder="1">
      <alignment vertical="center"/>
    </xf>
    <xf numFmtId="178" fontId="0" fillId="0" borderId="0" xfId="2" applyNumberFormat="1" applyFont="1" applyAlignment="1"/>
    <xf numFmtId="179" fontId="15" fillId="0" borderId="0" xfId="1" applyNumberFormat="1" applyFont="1" applyAlignment="1">
      <alignment horizontal="center"/>
    </xf>
    <xf numFmtId="0" fontId="28" fillId="0" borderId="23" xfId="0" applyFont="1" applyFill="1" applyBorder="1" applyAlignment="1">
      <alignment horizontal="left" vertical="top" wrapText="1" shrinkToFit="1"/>
    </xf>
    <xf numFmtId="0" fontId="28" fillId="0" borderId="26" xfId="0" applyFont="1" applyFill="1" applyBorder="1" applyAlignment="1">
      <alignment horizontal="left" vertical="top" wrapText="1" shrinkToFit="1"/>
    </xf>
    <xf numFmtId="0" fontId="5" fillId="2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left" vertical="top" wrapText="1" shrinkToFit="1"/>
    </xf>
    <xf numFmtId="0" fontId="8" fillId="0" borderId="9" xfId="0" applyFont="1" applyBorder="1" applyAlignment="1">
      <alignment horizontal="left" vertical="top" wrapText="1" shrinkToFit="1"/>
    </xf>
    <xf numFmtId="0" fontId="8" fillId="0" borderId="24" xfId="0" applyFont="1" applyBorder="1" applyAlignment="1">
      <alignment horizontal="left" vertical="top" wrapText="1" shrinkToFit="1"/>
    </xf>
    <xf numFmtId="0" fontId="8" fillId="0" borderId="23" xfId="0" applyFont="1" applyBorder="1" applyAlignment="1">
      <alignment horizontal="left" vertical="top" wrapText="1" shrinkToFit="1"/>
    </xf>
    <xf numFmtId="0" fontId="8" fillId="0" borderId="25" xfId="0" applyFont="1" applyBorder="1" applyAlignment="1">
      <alignment horizontal="left" vertical="top" wrapText="1" shrinkToFit="1"/>
    </xf>
    <xf numFmtId="0" fontId="8" fillId="0" borderId="1" xfId="0" applyFont="1" applyBorder="1" applyAlignment="1">
      <alignment horizontal="left" vertical="top" wrapText="1" shrinkToFit="1"/>
    </xf>
    <xf numFmtId="0" fontId="8" fillId="0" borderId="26" xfId="0" applyFont="1" applyBorder="1" applyAlignment="1">
      <alignment horizontal="left" vertical="top" wrapText="1" shrinkToFit="1"/>
    </xf>
    <xf numFmtId="0" fontId="5" fillId="2" borderId="5" xfId="0" applyFont="1" applyFill="1" applyBorder="1" applyAlignment="1">
      <alignment horizontal="center"/>
    </xf>
    <xf numFmtId="0" fontId="11" fillId="0" borderId="31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2" borderId="3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7" fillId="0" borderId="9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17" fillId="0" borderId="9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7" fillId="0" borderId="28" xfId="0" applyFont="1" applyBorder="1" applyAlignment="1">
      <alignment horizontal="left" vertical="center"/>
    </xf>
    <xf numFmtId="0" fontId="17" fillId="0" borderId="29" xfId="0" applyFont="1" applyBorder="1" applyAlignment="1">
      <alignment horizontal="left" vertical="center"/>
    </xf>
    <xf numFmtId="0" fontId="17" fillId="0" borderId="30" xfId="0" applyFont="1" applyBorder="1" applyAlignment="1">
      <alignment horizontal="left" vertical="center"/>
    </xf>
    <xf numFmtId="0" fontId="16" fillId="0" borderId="28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2" fillId="0" borderId="0" xfId="0" applyFont="1" applyBorder="1" applyAlignment="1"/>
    <xf numFmtId="0" fontId="0" fillId="0" borderId="0" xfId="0" applyAlignment="1"/>
    <xf numFmtId="0" fontId="9" fillId="0" borderId="0" xfId="0" applyFont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7" fillId="0" borderId="3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 indent="4"/>
    </xf>
    <xf numFmtId="38" fontId="0" fillId="0" borderId="9" xfId="3" applyFont="1" applyBorder="1" applyAlignment="1">
      <alignment horizontal="center" vertical="center"/>
    </xf>
    <xf numFmtId="38" fontId="0" fillId="0" borderId="24" xfId="3" applyFont="1" applyBorder="1" applyAlignment="1">
      <alignment horizontal="center" vertical="center"/>
    </xf>
    <xf numFmtId="38" fontId="0" fillId="0" borderId="23" xfId="3" applyFont="1" applyBorder="1" applyAlignment="1">
      <alignment horizontal="center" vertical="center"/>
    </xf>
  </cellXfs>
  <cellStyles count="5">
    <cellStyle name="パーセント" xfId="2" builtinId="5"/>
    <cellStyle name="パーセント 2" xfId="4"/>
    <cellStyle name="桁区切り" xfId="1" builtinId="6"/>
    <cellStyle name="桁区切り 2" xfId="3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zoomScaleNormal="100" zoomScaleSheetLayoutView="100" workbookViewId="0">
      <pane ySplit="2" topLeftCell="A3" activePane="bottomLeft" state="frozen"/>
      <selection pane="bottomLeft" activeCell="D7" sqref="D7"/>
    </sheetView>
  </sheetViews>
  <sheetFormatPr defaultColWidth="9" defaultRowHeight="13.2"/>
  <cols>
    <col min="1" max="1" width="11" style="1" customWidth="1"/>
    <col min="2" max="2" width="16.21875" style="1" customWidth="1"/>
    <col min="3" max="3" width="23.77734375" style="3" customWidth="1"/>
    <col min="4" max="4" width="12.44140625" style="1" bestFit="1" customWidth="1"/>
    <col min="5" max="5" width="11" style="1" customWidth="1"/>
    <col min="6" max="6" width="16.21875" style="1" customWidth="1"/>
    <col min="7" max="7" width="23.77734375" style="3" customWidth="1"/>
    <col min="8" max="8" width="12.44140625" style="1" bestFit="1" customWidth="1"/>
    <col min="9" max="9" width="0.109375" style="1" customWidth="1"/>
    <col min="10" max="10" width="10.77734375" style="1" customWidth="1"/>
    <col min="11" max="11" width="10.21875" style="1" bestFit="1" customWidth="1"/>
    <col min="12" max="14" width="9" style="1"/>
    <col min="15" max="15" width="9" style="1" customWidth="1"/>
    <col min="16" max="16384" width="9" style="1"/>
  </cols>
  <sheetData>
    <row r="1" spans="1:11" ht="23.4">
      <c r="A1" s="2" t="s">
        <v>122</v>
      </c>
      <c r="E1" s="2"/>
    </row>
    <row r="2" spans="1:11">
      <c r="D2" s="82" t="s">
        <v>108</v>
      </c>
      <c r="H2" s="82" t="s">
        <v>119</v>
      </c>
    </row>
    <row r="3" spans="1:11" ht="17.25" customHeight="1">
      <c r="A3" s="141" t="s">
        <v>0</v>
      </c>
      <c r="B3" s="141"/>
      <c r="C3" s="141"/>
      <c r="D3" s="84" t="s">
        <v>1</v>
      </c>
      <c r="E3" s="141" t="s">
        <v>0</v>
      </c>
      <c r="F3" s="141"/>
      <c r="G3" s="141"/>
      <c r="H3" s="84" t="s">
        <v>2</v>
      </c>
      <c r="I3" s="92"/>
    </row>
    <row r="4" spans="1:11" ht="17.25" customHeight="1">
      <c r="A4" s="26" t="s">
        <v>3</v>
      </c>
      <c r="B4" s="75"/>
      <c r="C4" s="75"/>
      <c r="D4" s="5" t="s">
        <v>4</v>
      </c>
      <c r="E4" s="26" t="s">
        <v>3</v>
      </c>
      <c r="F4" s="75"/>
      <c r="G4" s="75"/>
      <c r="H4" s="5" t="str">
        <f>D4</f>
        <v>-</v>
      </c>
    </row>
    <row r="5" spans="1:11" s="6" customFormat="1" ht="17.25" customHeight="1">
      <c r="A5" s="142" t="s">
        <v>120</v>
      </c>
      <c r="B5" s="142"/>
      <c r="C5" s="142"/>
      <c r="D5" s="7">
        <v>64080000</v>
      </c>
      <c r="E5" s="143" t="s">
        <v>121</v>
      </c>
      <c r="F5" s="144"/>
      <c r="G5" s="145"/>
      <c r="H5" s="7">
        <v>62400000</v>
      </c>
    </row>
    <row r="6" spans="1:11" ht="17.25" customHeight="1">
      <c r="A6" s="142"/>
      <c r="B6" s="142"/>
      <c r="C6" s="142"/>
      <c r="D6" s="23" t="s">
        <v>106</v>
      </c>
      <c r="E6" s="146"/>
      <c r="F6" s="147"/>
      <c r="G6" s="148"/>
      <c r="H6" s="23" t="s">
        <v>206</v>
      </c>
    </row>
    <row r="7" spans="1:11" ht="17.25" customHeight="1">
      <c r="A7" s="27" t="s">
        <v>5</v>
      </c>
      <c r="B7" s="76"/>
      <c r="C7" s="77"/>
      <c r="D7" s="12">
        <v>3359000</v>
      </c>
      <c r="E7" s="27" t="s">
        <v>5</v>
      </c>
      <c r="F7" s="76"/>
      <c r="G7" s="77" t="s">
        <v>109</v>
      </c>
      <c r="H7" s="8">
        <f>1200000+2100000</f>
        <v>3300000</v>
      </c>
    </row>
    <row r="8" spans="1:11" ht="17.25" customHeight="1">
      <c r="A8" s="27" t="s">
        <v>6</v>
      </c>
      <c r="B8" s="76"/>
      <c r="C8" s="76"/>
      <c r="D8" s="19">
        <f>SUM(D7,D5)</f>
        <v>67439000</v>
      </c>
      <c r="E8" s="27" t="s">
        <v>6</v>
      </c>
      <c r="F8" s="76"/>
      <c r="G8" s="21"/>
      <c r="H8" s="19">
        <f>SUM(H7,H5)</f>
        <v>65700000</v>
      </c>
      <c r="I8" s="88" t="s">
        <v>117</v>
      </c>
      <c r="J8" s="93" t="s">
        <v>110</v>
      </c>
      <c r="K8" s="137"/>
    </row>
    <row r="9" spans="1:11" ht="17.25" customHeight="1">
      <c r="D9" s="4"/>
      <c r="H9" s="4"/>
    </row>
    <row r="10" spans="1:11" ht="17.25" customHeight="1">
      <c r="A10" s="149" t="s">
        <v>0</v>
      </c>
      <c r="B10" s="149"/>
      <c r="C10" s="149"/>
      <c r="D10" s="83" t="s">
        <v>1</v>
      </c>
      <c r="E10" s="149" t="s">
        <v>0</v>
      </c>
      <c r="F10" s="149"/>
      <c r="G10" s="149"/>
      <c r="H10" s="83" t="s">
        <v>2</v>
      </c>
    </row>
    <row r="11" spans="1:11" s="6" customFormat="1" ht="17.25" customHeight="1">
      <c r="A11" s="20" t="s">
        <v>7</v>
      </c>
      <c r="B11" s="10" t="s">
        <v>8</v>
      </c>
      <c r="C11" s="11"/>
      <c r="D11" s="8">
        <v>800000</v>
      </c>
      <c r="E11" s="20" t="s">
        <v>7</v>
      </c>
      <c r="F11" s="10" t="s">
        <v>8</v>
      </c>
      <c r="G11" s="11"/>
      <c r="H11" s="12">
        <v>800000</v>
      </c>
      <c r="J11" s="89" t="s">
        <v>114</v>
      </c>
    </row>
    <row r="12" spans="1:11" ht="17.25" customHeight="1">
      <c r="A12" s="9"/>
      <c r="B12" s="10" t="s">
        <v>9</v>
      </c>
      <c r="C12" s="11"/>
      <c r="D12" s="8">
        <v>1320000</v>
      </c>
      <c r="E12" s="9"/>
      <c r="F12" s="10" t="s">
        <v>9</v>
      </c>
      <c r="G12" s="11"/>
      <c r="H12" s="12">
        <v>1320000</v>
      </c>
      <c r="J12" s="88" t="s">
        <v>114</v>
      </c>
    </row>
    <row r="13" spans="1:11" ht="17.25" customHeight="1">
      <c r="A13" s="20" t="s">
        <v>10</v>
      </c>
      <c r="B13" s="10"/>
      <c r="C13" s="11"/>
      <c r="D13" s="8">
        <v>1500000</v>
      </c>
      <c r="E13" s="20" t="s">
        <v>10</v>
      </c>
      <c r="F13" s="10"/>
      <c r="G13" s="11"/>
      <c r="H13" s="12">
        <v>500000</v>
      </c>
      <c r="I13" s="1">
        <v>-50000</v>
      </c>
      <c r="J13" s="88" t="s">
        <v>114</v>
      </c>
    </row>
    <row r="14" spans="1:11" ht="17.25" customHeight="1">
      <c r="A14" s="20" t="s">
        <v>11</v>
      </c>
      <c r="B14" s="10" t="s">
        <v>12</v>
      </c>
      <c r="C14" s="11"/>
      <c r="D14" s="12">
        <v>17800000</v>
      </c>
      <c r="E14" s="20" t="s">
        <v>11</v>
      </c>
      <c r="F14" s="10" t="s">
        <v>12</v>
      </c>
      <c r="G14" s="11"/>
      <c r="H14" s="12">
        <v>19500000</v>
      </c>
      <c r="I14" s="1">
        <v>-6830000</v>
      </c>
      <c r="J14" s="88" t="s">
        <v>114</v>
      </c>
    </row>
    <row r="15" spans="1:11" ht="17.25" customHeight="1">
      <c r="A15" s="9"/>
      <c r="B15" s="10" t="s">
        <v>13</v>
      </c>
      <c r="C15" s="11"/>
      <c r="D15" s="12">
        <v>5000000</v>
      </c>
      <c r="E15" s="9"/>
      <c r="F15" s="10" t="s">
        <v>13</v>
      </c>
      <c r="G15" s="11"/>
      <c r="H15" s="12">
        <v>3000000</v>
      </c>
      <c r="I15" s="94">
        <v>-800000</v>
      </c>
      <c r="J15" s="88" t="s">
        <v>114</v>
      </c>
    </row>
    <row r="16" spans="1:11" ht="17.25" customHeight="1">
      <c r="A16" s="9"/>
      <c r="B16" s="10" t="s">
        <v>14</v>
      </c>
      <c r="C16" s="11"/>
      <c r="D16" s="12">
        <v>2500000</v>
      </c>
      <c r="E16" s="9"/>
      <c r="F16" s="10" t="s">
        <v>14</v>
      </c>
      <c r="G16" s="11"/>
      <c r="H16" s="12">
        <v>3200000</v>
      </c>
      <c r="I16" s="1">
        <v>-932000</v>
      </c>
      <c r="J16" s="88" t="s">
        <v>114</v>
      </c>
    </row>
    <row r="17" spans="1:11" ht="17.25" customHeight="1">
      <c r="A17" s="9"/>
      <c r="B17" s="10" t="s">
        <v>15</v>
      </c>
      <c r="C17" s="11"/>
      <c r="D17" s="12">
        <v>1000000</v>
      </c>
      <c r="E17" s="9"/>
      <c r="F17" s="10" t="s">
        <v>15</v>
      </c>
      <c r="G17" s="11"/>
      <c r="H17" s="12">
        <v>1000000</v>
      </c>
      <c r="J17" s="88" t="s">
        <v>114</v>
      </c>
    </row>
    <row r="18" spans="1:11" ht="17.25" customHeight="1">
      <c r="A18" s="9"/>
      <c r="B18" s="10" t="s">
        <v>16</v>
      </c>
      <c r="C18" s="11"/>
      <c r="D18" s="12">
        <v>4500000</v>
      </c>
      <c r="E18" s="9"/>
      <c r="F18" s="10" t="s">
        <v>16</v>
      </c>
      <c r="G18" s="11"/>
      <c r="H18" s="12">
        <v>4500000</v>
      </c>
      <c r="I18" s="1">
        <v>-158000</v>
      </c>
      <c r="J18" s="71" t="s">
        <v>114</v>
      </c>
    </row>
    <row r="19" spans="1:11" ht="17.25" customHeight="1">
      <c r="A19" s="9"/>
      <c r="B19" s="10" t="s">
        <v>17</v>
      </c>
      <c r="C19" s="11"/>
      <c r="D19" s="8">
        <v>1200000</v>
      </c>
      <c r="E19" s="9"/>
      <c r="F19" s="10" t="s">
        <v>17</v>
      </c>
      <c r="G19" s="11"/>
      <c r="H19" s="12">
        <v>1200000</v>
      </c>
      <c r="J19" s="88" t="s">
        <v>114</v>
      </c>
    </row>
    <row r="20" spans="1:11" ht="17.25" customHeight="1">
      <c r="A20" s="9"/>
      <c r="B20" s="10" t="s">
        <v>18</v>
      </c>
      <c r="C20" s="11"/>
      <c r="D20" s="8">
        <v>4204000</v>
      </c>
      <c r="E20" s="9"/>
      <c r="F20" s="10" t="s">
        <v>18</v>
      </c>
      <c r="G20" s="11"/>
      <c r="H20" s="12">
        <v>5000000</v>
      </c>
      <c r="I20" s="90" t="s">
        <v>118</v>
      </c>
      <c r="J20" s="88" t="s">
        <v>114</v>
      </c>
    </row>
    <row r="21" spans="1:11" ht="17.25" customHeight="1">
      <c r="A21" s="9"/>
      <c r="B21" s="10" t="s">
        <v>19</v>
      </c>
      <c r="C21" s="11"/>
      <c r="D21" s="8">
        <v>1800000</v>
      </c>
      <c r="E21" s="9"/>
      <c r="F21" s="10" t="s">
        <v>19</v>
      </c>
      <c r="G21" s="11"/>
      <c r="H21" s="12">
        <v>1900000</v>
      </c>
      <c r="I21" s="1">
        <v>-167000</v>
      </c>
      <c r="J21" s="88" t="s">
        <v>114</v>
      </c>
    </row>
    <row r="22" spans="1:11" ht="17.25" customHeight="1">
      <c r="A22" s="9"/>
      <c r="B22" s="10" t="s">
        <v>20</v>
      </c>
      <c r="C22" s="11"/>
      <c r="D22" s="8">
        <v>1240000</v>
      </c>
      <c r="E22" s="9"/>
      <c r="F22" s="10" t="s">
        <v>20</v>
      </c>
      <c r="G22" s="11"/>
      <c r="H22" s="12">
        <v>1240000</v>
      </c>
      <c r="J22" s="88" t="s">
        <v>114</v>
      </c>
    </row>
    <row r="23" spans="1:11" ht="17.25" customHeight="1">
      <c r="A23" s="9"/>
      <c r="B23" s="10" t="s">
        <v>21</v>
      </c>
      <c r="C23" s="11"/>
      <c r="D23" s="8">
        <v>200000</v>
      </c>
      <c r="E23" s="9"/>
      <c r="F23" s="10" t="s">
        <v>21</v>
      </c>
      <c r="G23" s="11"/>
      <c r="H23" s="12">
        <v>300000</v>
      </c>
      <c r="I23" s="1">
        <v>-180000</v>
      </c>
      <c r="J23" s="88" t="s">
        <v>114</v>
      </c>
    </row>
    <row r="24" spans="1:11" ht="17.25" customHeight="1">
      <c r="A24" s="9"/>
      <c r="B24" s="10" t="s">
        <v>22</v>
      </c>
      <c r="C24" s="11"/>
      <c r="D24" s="8">
        <v>500000</v>
      </c>
      <c r="E24" s="9"/>
      <c r="F24" s="10" t="s">
        <v>22</v>
      </c>
      <c r="G24" s="11"/>
      <c r="H24" s="12">
        <v>665000</v>
      </c>
      <c r="I24" s="71">
        <v>60000</v>
      </c>
      <c r="J24" s="88" t="s">
        <v>114</v>
      </c>
      <c r="K24" s="88" t="s">
        <v>114</v>
      </c>
    </row>
    <row r="25" spans="1:11" ht="17.25" customHeight="1">
      <c r="A25" s="20" t="s">
        <v>23</v>
      </c>
      <c r="B25" s="13" t="s">
        <v>24</v>
      </c>
      <c r="C25" s="11" t="s">
        <v>25</v>
      </c>
      <c r="D25" s="8">
        <v>218000</v>
      </c>
      <c r="E25" s="20" t="s">
        <v>23</v>
      </c>
      <c r="F25" s="13" t="s">
        <v>24</v>
      </c>
      <c r="G25" s="11" t="s">
        <v>124</v>
      </c>
      <c r="H25" s="12">
        <v>230000</v>
      </c>
      <c r="J25" s="71" t="s">
        <v>114</v>
      </c>
    </row>
    <row r="26" spans="1:11" ht="17.25" customHeight="1">
      <c r="A26" s="9"/>
      <c r="B26" s="13"/>
      <c r="C26" s="11" t="s">
        <v>26</v>
      </c>
      <c r="D26" s="8">
        <v>224000</v>
      </c>
      <c r="E26" s="9"/>
      <c r="F26" s="13"/>
      <c r="G26" s="11" t="s">
        <v>26</v>
      </c>
      <c r="H26" s="12">
        <v>230000</v>
      </c>
      <c r="J26" s="88" t="s">
        <v>114</v>
      </c>
    </row>
    <row r="27" spans="1:11" ht="17.25" customHeight="1">
      <c r="A27" s="9"/>
      <c r="B27" s="13" t="s">
        <v>97</v>
      </c>
      <c r="C27" s="11" t="s">
        <v>98</v>
      </c>
      <c r="D27" s="8">
        <v>1270000</v>
      </c>
      <c r="E27" s="9"/>
      <c r="F27" s="13" t="s">
        <v>97</v>
      </c>
      <c r="G27" s="11" t="s">
        <v>98</v>
      </c>
      <c r="H27" s="12">
        <v>420000</v>
      </c>
      <c r="I27" s="1">
        <v>1000000</v>
      </c>
      <c r="J27" s="88" t="s">
        <v>114</v>
      </c>
    </row>
    <row r="28" spans="1:11" ht="17.25" customHeight="1">
      <c r="A28" s="9"/>
      <c r="B28" s="13" t="s">
        <v>27</v>
      </c>
      <c r="C28" s="11" t="s">
        <v>28</v>
      </c>
      <c r="D28" s="8">
        <v>424000</v>
      </c>
      <c r="E28" s="9"/>
      <c r="F28" s="13" t="s">
        <v>27</v>
      </c>
      <c r="G28" s="11" t="s">
        <v>28</v>
      </c>
      <c r="H28" s="12">
        <v>430000</v>
      </c>
      <c r="J28" s="88" t="s">
        <v>114</v>
      </c>
    </row>
    <row r="29" spans="1:11" ht="17.25" customHeight="1">
      <c r="A29" s="9"/>
      <c r="B29" s="13" t="s">
        <v>29</v>
      </c>
      <c r="C29" s="11" t="s">
        <v>30</v>
      </c>
      <c r="D29" s="8">
        <v>259000</v>
      </c>
      <c r="E29" s="9"/>
      <c r="F29" s="13" t="s">
        <v>29</v>
      </c>
      <c r="G29" s="11" t="s">
        <v>30</v>
      </c>
      <c r="H29" s="12">
        <v>260000</v>
      </c>
      <c r="J29" s="88" t="s">
        <v>114</v>
      </c>
    </row>
    <row r="30" spans="1:11" ht="17.25" customHeight="1">
      <c r="A30" s="9"/>
      <c r="B30" s="13"/>
      <c r="C30" s="11" t="s">
        <v>31</v>
      </c>
      <c r="D30" s="8">
        <v>228000</v>
      </c>
      <c r="E30" s="9"/>
      <c r="F30" s="13"/>
      <c r="G30" s="11" t="s">
        <v>31</v>
      </c>
      <c r="H30" s="12">
        <v>270000</v>
      </c>
      <c r="I30" s="87" t="s">
        <v>111</v>
      </c>
      <c r="J30" s="88" t="s">
        <v>114</v>
      </c>
    </row>
    <row r="31" spans="1:11" ht="17.25" customHeight="1">
      <c r="A31" s="9"/>
      <c r="B31" s="13"/>
      <c r="C31" s="11" t="s">
        <v>32</v>
      </c>
      <c r="D31" s="8">
        <v>475000</v>
      </c>
      <c r="E31" s="9"/>
      <c r="F31" s="13"/>
      <c r="G31" s="11" t="s">
        <v>32</v>
      </c>
      <c r="H31" s="12">
        <v>450000</v>
      </c>
      <c r="J31" s="88" t="s">
        <v>114</v>
      </c>
    </row>
    <row r="32" spans="1:11" ht="17.25" customHeight="1">
      <c r="A32" s="9"/>
      <c r="B32" s="13"/>
      <c r="C32" s="11" t="s">
        <v>33</v>
      </c>
      <c r="D32" s="8">
        <v>218000</v>
      </c>
      <c r="E32" s="9"/>
      <c r="F32" s="13"/>
      <c r="G32" s="11" t="s">
        <v>33</v>
      </c>
      <c r="H32" s="12">
        <v>250000</v>
      </c>
      <c r="J32" s="88" t="s">
        <v>114</v>
      </c>
    </row>
    <row r="33" spans="1:12" ht="17.25" customHeight="1">
      <c r="A33" s="9"/>
      <c r="B33" s="13"/>
      <c r="C33" s="11" t="s">
        <v>34</v>
      </c>
      <c r="D33" s="8">
        <v>311000</v>
      </c>
      <c r="E33" s="9"/>
      <c r="F33" s="13"/>
      <c r="G33" s="11" t="s">
        <v>34</v>
      </c>
      <c r="H33" s="12">
        <v>350000</v>
      </c>
      <c r="J33" s="88" t="s">
        <v>114</v>
      </c>
    </row>
    <row r="34" spans="1:12" ht="17.25" customHeight="1">
      <c r="A34" s="9"/>
      <c r="B34" s="13" t="s">
        <v>35</v>
      </c>
      <c r="C34" s="11" t="s">
        <v>36</v>
      </c>
      <c r="D34" s="8">
        <v>3105000</v>
      </c>
      <c r="E34" s="73"/>
      <c r="F34" s="13" t="s">
        <v>35</v>
      </c>
      <c r="G34" s="11" t="s">
        <v>123</v>
      </c>
      <c r="H34" s="12">
        <v>3100000</v>
      </c>
      <c r="J34" s="88" t="s">
        <v>114</v>
      </c>
    </row>
    <row r="35" spans="1:12" ht="17.25" customHeight="1">
      <c r="A35" s="73"/>
      <c r="B35" s="13"/>
      <c r="C35" s="11" t="s">
        <v>53</v>
      </c>
      <c r="D35" s="8">
        <v>1353000</v>
      </c>
      <c r="E35" s="9"/>
      <c r="F35" s="13"/>
      <c r="G35" s="11" t="s">
        <v>99</v>
      </c>
      <c r="H35" s="12">
        <v>1353000</v>
      </c>
      <c r="J35" s="88" t="s">
        <v>114</v>
      </c>
      <c r="L35" s="92"/>
    </row>
    <row r="36" spans="1:12" ht="17.25" customHeight="1">
      <c r="A36" s="9"/>
      <c r="B36" s="13"/>
      <c r="C36" s="11" t="s">
        <v>54</v>
      </c>
      <c r="D36" s="8">
        <v>564000</v>
      </c>
      <c r="E36" s="9"/>
      <c r="F36" s="13"/>
      <c r="G36" s="11" t="s">
        <v>100</v>
      </c>
      <c r="H36" s="12">
        <v>564000</v>
      </c>
      <c r="J36" s="88" t="s">
        <v>114</v>
      </c>
    </row>
    <row r="37" spans="1:12" ht="17.25" customHeight="1">
      <c r="A37" s="9"/>
      <c r="B37" s="13"/>
      <c r="C37" s="11" t="s">
        <v>37</v>
      </c>
      <c r="D37" s="8">
        <v>4238000</v>
      </c>
      <c r="E37" s="9"/>
      <c r="F37" s="86"/>
      <c r="G37" s="11" t="s">
        <v>37</v>
      </c>
      <c r="H37" s="12">
        <v>4200000</v>
      </c>
      <c r="I37" s="1">
        <v>2670000</v>
      </c>
      <c r="J37" s="88" t="s">
        <v>114</v>
      </c>
    </row>
    <row r="38" spans="1:12" ht="17.25" customHeight="1">
      <c r="A38" s="9"/>
      <c r="B38" s="13"/>
      <c r="C38" s="11" t="s">
        <v>205</v>
      </c>
      <c r="D38" s="8">
        <v>2670000</v>
      </c>
      <c r="E38" s="9"/>
      <c r="F38" s="86"/>
      <c r="G38" s="11" t="s">
        <v>205</v>
      </c>
      <c r="H38" s="12">
        <v>2600000</v>
      </c>
      <c r="J38" s="88"/>
    </row>
    <row r="39" spans="1:12" ht="17.25" customHeight="1">
      <c r="A39" s="9"/>
      <c r="B39" s="15" t="s">
        <v>38</v>
      </c>
      <c r="C39" s="11" t="s">
        <v>39</v>
      </c>
      <c r="D39" s="8">
        <v>590000</v>
      </c>
      <c r="E39" s="9"/>
      <c r="F39" s="13" t="s">
        <v>38</v>
      </c>
      <c r="G39" s="11" t="s">
        <v>39</v>
      </c>
      <c r="H39" s="12">
        <v>300000</v>
      </c>
      <c r="I39" s="1">
        <v>300000</v>
      </c>
      <c r="J39" s="88" t="s">
        <v>114</v>
      </c>
    </row>
    <row r="40" spans="1:12" ht="17.25" customHeight="1">
      <c r="A40" s="9"/>
      <c r="B40" s="13"/>
      <c r="C40" s="11" t="s">
        <v>107</v>
      </c>
      <c r="D40" s="8">
        <v>326000</v>
      </c>
      <c r="E40" s="9"/>
      <c r="F40" s="13"/>
      <c r="G40" s="11" t="s">
        <v>107</v>
      </c>
      <c r="H40" s="12">
        <v>326000</v>
      </c>
      <c r="I40" s="1">
        <v>-1300000</v>
      </c>
      <c r="J40" s="88" t="s">
        <v>114</v>
      </c>
    </row>
    <row r="41" spans="1:12" ht="17.25" customHeight="1">
      <c r="A41" s="9"/>
      <c r="B41" s="13"/>
      <c r="C41" s="11" t="s">
        <v>40</v>
      </c>
      <c r="D41" s="8">
        <v>999000</v>
      </c>
      <c r="E41" s="9"/>
      <c r="F41" s="13"/>
      <c r="G41" s="11" t="s">
        <v>40</v>
      </c>
      <c r="H41" s="12">
        <v>500000</v>
      </c>
      <c r="J41" s="88" t="s">
        <v>114</v>
      </c>
    </row>
    <row r="42" spans="1:12" ht="17.25" customHeight="1">
      <c r="A42" s="9"/>
      <c r="B42" s="13"/>
      <c r="C42" s="11" t="s">
        <v>41</v>
      </c>
      <c r="D42" s="8">
        <v>239000</v>
      </c>
      <c r="E42" s="9"/>
      <c r="F42" s="13"/>
      <c r="G42" s="11" t="s">
        <v>41</v>
      </c>
      <c r="H42" s="12">
        <v>240000</v>
      </c>
      <c r="J42" s="88" t="s">
        <v>114</v>
      </c>
    </row>
    <row r="43" spans="1:12" ht="17.25" customHeight="1">
      <c r="A43" s="9"/>
      <c r="B43" s="13"/>
      <c r="C43" s="11" t="s">
        <v>42</v>
      </c>
      <c r="D43" s="8">
        <v>280000</v>
      </c>
      <c r="E43" s="9"/>
      <c r="F43" s="15"/>
      <c r="G43" s="11" t="s">
        <v>42</v>
      </c>
      <c r="H43" s="12">
        <v>280000</v>
      </c>
      <c r="J43" s="88" t="s">
        <v>114</v>
      </c>
    </row>
    <row r="44" spans="1:12" ht="17.25" customHeight="1">
      <c r="A44" s="9"/>
      <c r="B44" s="15"/>
      <c r="C44" s="11" t="s">
        <v>43</v>
      </c>
      <c r="D44" s="5">
        <v>32000</v>
      </c>
      <c r="E44" s="9"/>
      <c r="F44" s="15"/>
      <c r="G44" s="11" t="s">
        <v>43</v>
      </c>
      <c r="H44" s="12">
        <v>32000</v>
      </c>
      <c r="J44" s="88" t="s">
        <v>114</v>
      </c>
    </row>
    <row r="45" spans="1:12" ht="17.25" customHeight="1">
      <c r="A45" s="9"/>
      <c r="B45" s="15" t="s">
        <v>44</v>
      </c>
      <c r="C45" s="11" t="s">
        <v>45</v>
      </c>
      <c r="D45" s="8">
        <v>190000</v>
      </c>
      <c r="E45" s="9"/>
      <c r="F45" s="13" t="s">
        <v>44</v>
      </c>
      <c r="G45" s="11" t="s">
        <v>45</v>
      </c>
      <c r="H45" s="12">
        <v>210000</v>
      </c>
      <c r="J45" s="88" t="s">
        <v>114</v>
      </c>
    </row>
    <row r="46" spans="1:12" ht="17.25" customHeight="1">
      <c r="A46" s="9"/>
      <c r="B46" s="13"/>
      <c r="C46" s="11" t="s">
        <v>52</v>
      </c>
      <c r="D46" s="8">
        <v>2419000</v>
      </c>
      <c r="E46" s="9"/>
      <c r="F46" s="73"/>
      <c r="G46" s="139" t="s">
        <v>208</v>
      </c>
      <c r="H46" s="12">
        <f>260000+2100000</f>
        <v>2360000</v>
      </c>
      <c r="I46" s="88" t="s">
        <v>114</v>
      </c>
      <c r="J46" s="88" t="s">
        <v>114</v>
      </c>
      <c r="K46" s="88" t="s">
        <v>114</v>
      </c>
    </row>
    <row r="47" spans="1:12" ht="17.25" customHeight="1">
      <c r="A47" s="9"/>
      <c r="B47" s="73"/>
      <c r="C47" s="24"/>
      <c r="D47" s="8"/>
      <c r="E47" s="9"/>
      <c r="F47" s="18"/>
      <c r="G47" s="140"/>
      <c r="H47" s="12"/>
      <c r="K47" s="88" t="s">
        <v>111</v>
      </c>
    </row>
    <row r="48" spans="1:12" ht="17.25" customHeight="1">
      <c r="A48" s="9"/>
      <c r="B48" s="13"/>
      <c r="C48" s="11"/>
      <c r="D48" s="8"/>
      <c r="E48" s="20"/>
      <c r="F48" s="16"/>
      <c r="G48" s="14"/>
      <c r="H48" s="12"/>
    </row>
    <row r="49" spans="1:11" ht="17.25" customHeight="1">
      <c r="A49" s="20" t="s">
        <v>51</v>
      </c>
      <c r="B49" s="16" t="s">
        <v>46</v>
      </c>
      <c r="C49" s="14"/>
      <c r="D49" s="8">
        <v>430000</v>
      </c>
      <c r="E49" s="20" t="s">
        <v>51</v>
      </c>
      <c r="F49" s="16" t="s">
        <v>46</v>
      </c>
      <c r="G49" s="14"/>
      <c r="H49" s="12">
        <v>0</v>
      </c>
      <c r="J49" s="91" t="s">
        <v>114</v>
      </c>
    </row>
    <row r="50" spans="1:11" ht="17.25" customHeight="1">
      <c r="A50" s="9"/>
      <c r="B50" s="16" t="s">
        <v>47</v>
      </c>
      <c r="C50" s="14"/>
      <c r="D50" s="8">
        <v>158000</v>
      </c>
      <c r="F50" s="16" t="s">
        <v>47</v>
      </c>
      <c r="G50" s="14"/>
      <c r="H50" s="12">
        <v>70000</v>
      </c>
      <c r="J50" s="88" t="s">
        <v>114</v>
      </c>
    </row>
    <row r="51" spans="1:11" ht="17.25" customHeight="1">
      <c r="A51" s="9"/>
      <c r="B51" s="16" t="s">
        <v>48</v>
      </c>
      <c r="C51" s="14"/>
      <c r="D51" s="8">
        <v>105000</v>
      </c>
      <c r="E51" s="9"/>
      <c r="F51" s="16" t="s">
        <v>48</v>
      </c>
      <c r="G51" s="14"/>
      <c r="H51" s="12">
        <v>50000</v>
      </c>
      <c r="J51" s="88" t="s">
        <v>114</v>
      </c>
    </row>
    <row r="52" spans="1:11" ht="17.25" customHeight="1">
      <c r="A52" s="9"/>
      <c r="B52" s="16" t="s">
        <v>21</v>
      </c>
      <c r="C52" s="14"/>
      <c r="D52" s="8">
        <v>550000</v>
      </c>
      <c r="E52" s="17"/>
      <c r="F52" s="16" t="s">
        <v>21</v>
      </c>
      <c r="G52" s="14"/>
      <c r="H52" s="12">
        <v>500000</v>
      </c>
      <c r="J52" s="88" t="s">
        <v>114</v>
      </c>
      <c r="K52" s="88" t="s">
        <v>114</v>
      </c>
    </row>
    <row r="53" spans="1:11" ht="17.25" customHeight="1">
      <c r="A53" s="17"/>
      <c r="C53" s="14"/>
      <c r="D53" s="8"/>
      <c r="E53" s="25"/>
      <c r="G53" s="14"/>
      <c r="H53" s="8"/>
      <c r="I53" s="71" t="s">
        <v>110</v>
      </c>
      <c r="J53" s="88" t="s">
        <v>112</v>
      </c>
    </row>
    <row r="54" spans="1:11" ht="17.25" customHeight="1">
      <c r="A54" s="78" t="s">
        <v>96</v>
      </c>
      <c r="B54" s="16"/>
      <c r="C54" s="14"/>
      <c r="D54" s="8">
        <v>2000000</v>
      </c>
      <c r="E54" s="22" t="s">
        <v>101</v>
      </c>
      <c r="F54" s="16"/>
      <c r="G54" s="14"/>
      <c r="H54" s="8">
        <v>2000000</v>
      </c>
      <c r="I54" s="71">
        <v>157000</v>
      </c>
      <c r="J54" s="88" t="s">
        <v>114</v>
      </c>
    </row>
    <row r="55" spans="1:11" ht="17.25" customHeight="1">
      <c r="A55" s="22" t="s">
        <v>49</v>
      </c>
      <c r="B55" s="16"/>
      <c r="C55" s="14"/>
      <c r="D55" s="19">
        <f>SUM(D11:D54)</f>
        <v>67439000</v>
      </c>
      <c r="E55" s="96" t="s">
        <v>49</v>
      </c>
      <c r="F55" s="97"/>
      <c r="G55" s="77"/>
      <c r="H55" s="19">
        <f>SUM(H11:H54)</f>
        <v>65700000</v>
      </c>
      <c r="J55" s="88" t="s">
        <v>114</v>
      </c>
      <c r="K55" s="88" t="s">
        <v>113</v>
      </c>
    </row>
    <row r="56" spans="1:11">
      <c r="G56" s="1"/>
    </row>
  </sheetData>
  <mergeCells count="7">
    <mergeCell ref="G46:G47"/>
    <mergeCell ref="A3:C3"/>
    <mergeCell ref="E3:G3"/>
    <mergeCell ref="A5:C6"/>
    <mergeCell ref="E5:G6"/>
    <mergeCell ref="A10:C10"/>
    <mergeCell ref="E10:G10"/>
  </mergeCells>
  <phoneticPr fontId="3"/>
  <printOptions horizontalCentered="1" verticalCentered="1"/>
  <pageMargins left="0.11811023622047245" right="0.11811023622047245" top="0.15748031496062992" bottom="0" header="0.31496062992125984" footer="0.31496062992125984"/>
  <pageSetup paperSize="9" scale="75" orientation="portrait" r:id="rId1"/>
  <headerFooter>
    <oddHeader>&amp;R&amp;D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view="pageBreakPreview" topLeftCell="A28" zoomScaleNormal="100" zoomScaleSheetLayoutView="100" workbookViewId="0">
      <selection activeCell="G26" sqref="G26"/>
    </sheetView>
  </sheetViews>
  <sheetFormatPr defaultColWidth="9" defaultRowHeight="13.2"/>
  <cols>
    <col min="1" max="1" width="14.77734375" style="29" customWidth="1"/>
    <col min="2" max="3" width="9" style="29"/>
    <col min="4" max="4" width="12.44140625" style="29" customWidth="1"/>
    <col min="5" max="5" width="15.33203125" style="29" customWidth="1"/>
    <col min="6" max="6" width="24.21875" style="29" customWidth="1"/>
    <col min="7" max="7" width="19.33203125" style="29" customWidth="1"/>
    <col min="8" max="8" width="26.33203125" style="28" customWidth="1"/>
    <col min="9" max="9" width="12.88671875" style="28" bestFit="1" customWidth="1"/>
    <col min="10" max="10" width="9" style="28"/>
    <col min="11" max="11" width="10.6640625" style="28" bestFit="1" customWidth="1"/>
    <col min="12" max="12" width="9.109375" style="28" bestFit="1" customWidth="1"/>
    <col min="13" max="14" width="9" style="28"/>
    <col min="15" max="16384" width="9" style="29"/>
  </cols>
  <sheetData>
    <row r="1" spans="1:14" ht="23.4">
      <c r="A1" s="183" t="s">
        <v>125</v>
      </c>
      <c r="B1" s="183"/>
      <c r="C1" s="183"/>
      <c r="D1" s="183"/>
      <c r="E1" s="183"/>
      <c r="F1" s="183"/>
      <c r="G1" s="183"/>
    </row>
    <row r="2" spans="1:14">
      <c r="A2" s="28"/>
      <c r="B2" s="28"/>
      <c r="C2" s="28"/>
      <c r="D2" s="28"/>
      <c r="E2" s="28"/>
      <c r="F2" s="28"/>
      <c r="G2" s="28"/>
    </row>
    <row r="3" spans="1:14" ht="14.4">
      <c r="A3" s="30" t="s">
        <v>55</v>
      </c>
      <c r="B3" s="28"/>
      <c r="C3" s="28"/>
      <c r="D3" s="28"/>
      <c r="E3" s="28"/>
      <c r="F3" s="28"/>
      <c r="G3" s="28"/>
    </row>
    <row r="4" spans="1:14" s="33" customFormat="1">
      <c r="A4" s="187" t="s">
        <v>0</v>
      </c>
      <c r="B4" s="188"/>
      <c r="C4" s="188"/>
      <c r="D4" s="188"/>
      <c r="E4" s="189"/>
      <c r="F4" s="80" t="s">
        <v>56</v>
      </c>
      <c r="G4" s="31" t="s">
        <v>2</v>
      </c>
      <c r="H4" s="32"/>
      <c r="I4" s="32"/>
      <c r="J4" s="32"/>
      <c r="K4" s="32"/>
      <c r="L4" s="32"/>
      <c r="M4" s="32"/>
      <c r="N4" s="32"/>
    </row>
    <row r="5" spans="1:14" ht="15" customHeight="1">
      <c r="A5" s="34" t="s">
        <v>57</v>
      </c>
      <c r="B5" s="184" t="s">
        <v>58</v>
      </c>
      <c r="C5" s="185"/>
      <c r="D5" s="185"/>
      <c r="E5" s="186"/>
      <c r="F5" s="35">
        <f t="shared" ref="F5:F22" si="0">I5</f>
        <v>308</v>
      </c>
      <c r="G5" s="35">
        <f>'予算書20-21'!H11</f>
        <v>800000</v>
      </c>
      <c r="H5" s="28">
        <f>G5/$B$25</f>
        <v>307.69230769230768</v>
      </c>
      <c r="I5" s="28">
        <f>ROUND(H5,0)</f>
        <v>308</v>
      </c>
      <c r="J5" s="41">
        <f t="shared" ref="J5:J24" si="1">F5-I5</f>
        <v>0</v>
      </c>
      <c r="K5" s="46">
        <f t="shared" ref="K5:K23" si="2">F5*$B$25</f>
        <v>800800</v>
      </c>
      <c r="L5" s="41">
        <f>K5-G5</f>
        <v>800</v>
      </c>
    </row>
    <row r="6" spans="1:14" ht="15" customHeight="1">
      <c r="A6" s="39"/>
      <c r="B6" s="155" t="s">
        <v>59</v>
      </c>
      <c r="C6" s="156"/>
      <c r="D6" s="156"/>
      <c r="E6" s="157"/>
      <c r="F6" s="37">
        <f t="shared" si="0"/>
        <v>508</v>
      </c>
      <c r="G6" s="37">
        <f>'予算書20-21'!H12</f>
        <v>1320000</v>
      </c>
      <c r="H6" s="28">
        <f t="shared" ref="H6:H24" si="3">G6/$B$25</f>
        <v>507.69230769230768</v>
      </c>
      <c r="I6" s="28">
        <f t="shared" ref="I6:I23" si="4">ROUND(H6,0)</f>
        <v>508</v>
      </c>
      <c r="J6" s="41">
        <f t="shared" si="1"/>
        <v>0</v>
      </c>
      <c r="K6" s="46">
        <f t="shared" si="2"/>
        <v>1320800</v>
      </c>
      <c r="L6" s="41">
        <f t="shared" ref="L6:L23" si="5">K6-G6</f>
        <v>800</v>
      </c>
    </row>
    <row r="7" spans="1:14" ht="15" customHeight="1">
      <c r="A7" s="152" t="s">
        <v>60</v>
      </c>
      <c r="B7" s="153"/>
      <c r="C7" s="153"/>
      <c r="D7" s="153"/>
      <c r="E7" s="154"/>
      <c r="F7" s="38">
        <f t="shared" si="0"/>
        <v>192</v>
      </c>
      <c r="G7" s="38">
        <f>'予算書20-21'!H13</f>
        <v>500000</v>
      </c>
      <c r="H7" s="28">
        <f t="shared" si="3"/>
        <v>192.30769230769232</v>
      </c>
      <c r="I7" s="28">
        <f t="shared" si="4"/>
        <v>192</v>
      </c>
      <c r="J7" s="41">
        <f t="shared" si="1"/>
        <v>0</v>
      </c>
      <c r="K7" s="46">
        <f t="shared" si="2"/>
        <v>499200</v>
      </c>
      <c r="L7" s="41">
        <f t="shared" si="5"/>
        <v>-800</v>
      </c>
    </row>
    <row r="8" spans="1:14" ht="15" customHeight="1">
      <c r="A8" s="81" t="s">
        <v>61</v>
      </c>
      <c r="B8" s="184" t="s">
        <v>62</v>
      </c>
      <c r="C8" s="185"/>
      <c r="D8" s="185"/>
      <c r="E8" s="186"/>
      <c r="F8" s="35">
        <f t="shared" si="0"/>
        <v>7500</v>
      </c>
      <c r="G8" s="35">
        <f>'予算書20-21'!H14</f>
        <v>19500000</v>
      </c>
      <c r="H8" s="28">
        <f t="shared" si="3"/>
        <v>7500</v>
      </c>
      <c r="I8" s="28">
        <f t="shared" si="4"/>
        <v>7500</v>
      </c>
      <c r="J8" s="41">
        <f t="shared" si="1"/>
        <v>0</v>
      </c>
      <c r="K8" s="46">
        <f t="shared" si="2"/>
        <v>19500000</v>
      </c>
      <c r="L8" s="41">
        <f t="shared" si="5"/>
        <v>0</v>
      </c>
    </row>
    <row r="9" spans="1:14" ht="15" customHeight="1">
      <c r="A9" s="39"/>
      <c r="B9" s="158" t="s">
        <v>63</v>
      </c>
      <c r="C9" s="159"/>
      <c r="D9" s="159"/>
      <c r="E9" s="160"/>
      <c r="F9" s="40">
        <f t="shared" si="0"/>
        <v>1154</v>
      </c>
      <c r="G9" s="40">
        <f>'予算書20-21'!H15</f>
        <v>3000000</v>
      </c>
      <c r="H9" s="28">
        <f t="shared" si="3"/>
        <v>1153.8461538461538</v>
      </c>
      <c r="I9" s="28">
        <f t="shared" si="4"/>
        <v>1154</v>
      </c>
      <c r="J9" s="41">
        <f t="shared" si="1"/>
        <v>0</v>
      </c>
      <c r="K9" s="46">
        <f t="shared" si="2"/>
        <v>3000400</v>
      </c>
      <c r="L9" s="41">
        <f t="shared" si="5"/>
        <v>400</v>
      </c>
    </row>
    <row r="10" spans="1:14" ht="15" customHeight="1">
      <c r="A10" s="39"/>
      <c r="B10" s="158" t="s">
        <v>64</v>
      </c>
      <c r="C10" s="159"/>
      <c r="D10" s="159"/>
      <c r="E10" s="160"/>
      <c r="F10" s="40">
        <f t="shared" si="0"/>
        <v>1231</v>
      </c>
      <c r="G10" s="40">
        <f>'予算書20-21'!H16</f>
        <v>3200000</v>
      </c>
      <c r="H10" s="28">
        <f t="shared" si="3"/>
        <v>1230.7692307692307</v>
      </c>
      <c r="I10" s="28">
        <f t="shared" si="4"/>
        <v>1231</v>
      </c>
      <c r="J10" s="41">
        <f t="shared" si="1"/>
        <v>0</v>
      </c>
      <c r="K10" s="46">
        <f t="shared" si="2"/>
        <v>3200600</v>
      </c>
      <c r="L10" s="41">
        <f t="shared" si="5"/>
        <v>600</v>
      </c>
    </row>
    <row r="11" spans="1:14" ht="15" customHeight="1">
      <c r="A11" s="36"/>
      <c r="B11" s="155" t="s">
        <v>65</v>
      </c>
      <c r="C11" s="156"/>
      <c r="D11" s="156"/>
      <c r="E11" s="157"/>
      <c r="F11" s="37">
        <f t="shared" si="0"/>
        <v>6079</v>
      </c>
      <c r="G11" s="37">
        <f>SUM('予算書20-21'!H17:H24)</f>
        <v>15805000</v>
      </c>
      <c r="H11" s="28">
        <f t="shared" si="3"/>
        <v>6078.8461538461543</v>
      </c>
      <c r="I11" s="28">
        <f t="shared" si="4"/>
        <v>6079</v>
      </c>
      <c r="J11" s="41">
        <f t="shared" si="1"/>
        <v>0</v>
      </c>
      <c r="K11" s="46">
        <f t="shared" si="2"/>
        <v>15805400</v>
      </c>
      <c r="L11" s="41">
        <f t="shared" si="5"/>
        <v>400</v>
      </c>
    </row>
    <row r="12" spans="1:14" ht="15" customHeight="1">
      <c r="A12" s="34" t="s">
        <v>66</v>
      </c>
      <c r="B12" s="184" t="s">
        <v>67</v>
      </c>
      <c r="C12" s="185"/>
      <c r="D12" s="185"/>
      <c r="E12" s="186"/>
      <c r="F12" s="35">
        <f t="shared" si="0"/>
        <v>177</v>
      </c>
      <c r="G12" s="35">
        <f>SUM('予算書20-21'!H25:H26)</f>
        <v>460000</v>
      </c>
      <c r="H12" s="28">
        <f t="shared" si="3"/>
        <v>176.92307692307693</v>
      </c>
      <c r="I12" s="28">
        <f t="shared" si="4"/>
        <v>177</v>
      </c>
      <c r="J12" s="41">
        <f t="shared" si="1"/>
        <v>0</v>
      </c>
      <c r="K12" s="46">
        <f t="shared" si="2"/>
        <v>460200</v>
      </c>
      <c r="L12" s="41">
        <f t="shared" si="5"/>
        <v>200</v>
      </c>
    </row>
    <row r="13" spans="1:14" ht="15" customHeight="1">
      <c r="A13" s="39"/>
      <c r="B13" s="158" t="s">
        <v>68</v>
      </c>
      <c r="C13" s="159"/>
      <c r="D13" s="159"/>
      <c r="E13" s="160"/>
      <c r="F13" s="40">
        <f t="shared" si="0"/>
        <v>162</v>
      </c>
      <c r="G13" s="40">
        <f>SUM('予算書20-21'!H27)</f>
        <v>420000</v>
      </c>
      <c r="H13" s="28">
        <f t="shared" si="3"/>
        <v>161.53846153846155</v>
      </c>
      <c r="I13" s="28">
        <f t="shared" si="4"/>
        <v>162</v>
      </c>
      <c r="J13" s="41">
        <f t="shared" si="1"/>
        <v>0</v>
      </c>
      <c r="K13" s="46">
        <f t="shared" si="2"/>
        <v>421200</v>
      </c>
      <c r="L13" s="41">
        <f t="shared" si="5"/>
        <v>1200</v>
      </c>
    </row>
    <row r="14" spans="1:14" ht="15" customHeight="1">
      <c r="A14" s="39"/>
      <c r="B14" s="158" t="s">
        <v>69</v>
      </c>
      <c r="C14" s="159"/>
      <c r="D14" s="159"/>
      <c r="E14" s="160"/>
      <c r="F14" s="40">
        <f t="shared" si="0"/>
        <v>165</v>
      </c>
      <c r="G14" s="40">
        <f>SUM('予算書20-21'!H28)</f>
        <v>430000</v>
      </c>
      <c r="H14" s="28">
        <f t="shared" si="3"/>
        <v>165.38461538461539</v>
      </c>
      <c r="I14" s="28">
        <f t="shared" si="4"/>
        <v>165</v>
      </c>
      <c r="J14" s="41">
        <f t="shared" si="1"/>
        <v>0</v>
      </c>
      <c r="K14" s="46">
        <f t="shared" si="2"/>
        <v>429000</v>
      </c>
      <c r="L14" s="41">
        <f t="shared" si="5"/>
        <v>-1000</v>
      </c>
    </row>
    <row r="15" spans="1:14" ht="15" customHeight="1">
      <c r="A15" s="39"/>
      <c r="B15" s="158" t="s">
        <v>70</v>
      </c>
      <c r="C15" s="159"/>
      <c r="D15" s="159"/>
      <c r="E15" s="160"/>
      <c r="F15" s="40">
        <f t="shared" si="0"/>
        <v>608</v>
      </c>
      <c r="G15" s="40">
        <f>SUM('予算書20-21'!H29:H33)</f>
        <v>1580000</v>
      </c>
      <c r="H15" s="28">
        <f t="shared" si="3"/>
        <v>607.69230769230774</v>
      </c>
      <c r="I15" s="28">
        <f t="shared" si="4"/>
        <v>608</v>
      </c>
      <c r="J15" s="41">
        <f t="shared" si="1"/>
        <v>0</v>
      </c>
      <c r="K15" s="46">
        <f t="shared" si="2"/>
        <v>1580800</v>
      </c>
      <c r="L15" s="41">
        <f t="shared" si="5"/>
        <v>800</v>
      </c>
    </row>
    <row r="16" spans="1:14" ht="15" customHeight="1">
      <c r="A16" s="39"/>
      <c r="B16" s="158" t="s">
        <v>35</v>
      </c>
      <c r="C16" s="159"/>
      <c r="D16" s="159"/>
      <c r="E16" s="160"/>
      <c r="F16" s="40">
        <f t="shared" si="0"/>
        <v>4545</v>
      </c>
      <c r="G16" s="40">
        <f>SUM('予算書20-21'!H34:H38)</f>
        <v>11817000</v>
      </c>
      <c r="H16" s="28">
        <f t="shared" si="3"/>
        <v>4545</v>
      </c>
      <c r="I16" s="28">
        <f t="shared" si="4"/>
        <v>4545</v>
      </c>
      <c r="J16" s="41">
        <f t="shared" si="1"/>
        <v>0</v>
      </c>
      <c r="K16" s="46">
        <f t="shared" si="2"/>
        <v>11817000</v>
      </c>
      <c r="L16" s="41">
        <f t="shared" si="5"/>
        <v>0</v>
      </c>
    </row>
    <row r="17" spans="1:12" ht="15" customHeight="1">
      <c r="A17" s="39"/>
      <c r="B17" s="158" t="s">
        <v>71</v>
      </c>
      <c r="C17" s="159"/>
      <c r="D17" s="159"/>
      <c r="E17" s="160"/>
      <c r="F17" s="40">
        <f t="shared" si="0"/>
        <v>645</v>
      </c>
      <c r="G17" s="40">
        <f>SUM('予算書20-21'!H39:H44)</f>
        <v>1678000</v>
      </c>
      <c r="H17" s="28">
        <f t="shared" si="3"/>
        <v>645.38461538461536</v>
      </c>
      <c r="I17" s="28">
        <f t="shared" si="4"/>
        <v>645</v>
      </c>
      <c r="J17" s="41">
        <f t="shared" si="1"/>
        <v>0</v>
      </c>
      <c r="K17" s="46">
        <f t="shared" si="2"/>
        <v>1677000</v>
      </c>
      <c r="L17" s="41">
        <f t="shared" si="5"/>
        <v>-1000</v>
      </c>
    </row>
    <row r="18" spans="1:12" ht="15" customHeight="1">
      <c r="A18" s="36"/>
      <c r="B18" s="155" t="s">
        <v>72</v>
      </c>
      <c r="C18" s="156"/>
      <c r="D18" s="156"/>
      <c r="E18" s="157"/>
      <c r="F18" s="37">
        <f t="shared" si="0"/>
        <v>988</v>
      </c>
      <c r="G18" s="37">
        <f>SUM('予算書20-21'!H45:H46)</f>
        <v>2570000</v>
      </c>
      <c r="H18" s="28">
        <f t="shared" si="3"/>
        <v>988.46153846153845</v>
      </c>
      <c r="I18" s="28">
        <f t="shared" si="4"/>
        <v>988</v>
      </c>
      <c r="J18" s="41">
        <f t="shared" si="1"/>
        <v>0</v>
      </c>
      <c r="K18" s="46">
        <f t="shared" si="2"/>
        <v>2568800</v>
      </c>
      <c r="L18" s="41">
        <f t="shared" si="5"/>
        <v>-1200</v>
      </c>
    </row>
    <row r="19" spans="1:12" ht="15" customHeight="1">
      <c r="A19" s="79" t="s">
        <v>94</v>
      </c>
      <c r="B19" s="184" t="s">
        <v>73</v>
      </c>
      <c r="C19" s="185"/>
      <c r="D19" s="185"/>
      <c r="E19" s="186"/>
      <c r="F19" s="35">
        <f t="shared" si="0"/>
        <v>0</v>
      </c>
      <c r="G19" s="35">
        <f>SUM('予算書20-21'!H49)</f>
        <v>0</v>
      </c>
      <c r="H19" s="28">
        <f t="shared" si="3"/>
        <v>0</v>
      </c>
      <c r="I19" s="28">
        <f t="shared" si="4"/>
        <v>0</v>
      </c>
      <c r="J19" s="41">
        <f t="shared" si="1"/>
        <v>0</v>
      </c>
      <c r="K19" s="46">
        <f t="shared" si="2"/>
        <v>0</v>
      </c>
      <c r="L19" s="41">
        <f t="shared" si="5"/>
        <v>0</v>
      </c>
    </row>
    <row r="20" spans="1:12" ht="15" customHeight="1">
      <c r="A20" s="39"/>
      <c r="B20" s="158" t="s">
        <v>74</v>
      </c>
      <c r="C20" s="159"/>
      <c r="D20" s="159"/>
      <c r="E20" s="160"/>
      <c r="F20" s="40">
        <f t="shared" si="0"/>
        <v>27</v>
      </c>
      <c r="G20" s="40">
        <f>SUM('予算書20-21'!H50)</f>
        <v>70000</v>
      </c>
      <c r="H20" s="28">
        <f t="shared" si="3"/>
        <v>26.923076923076923</v>
      </c>
      <c r="I20" s="28">
        <f t="shared" si="4"/>
        <v>27</v>
      </c>
      <c r="J20" s="41">
        <f t="shared" si="1"/>
        <v>0</v>
      </c>
      <c r="K20" s="46">
        <f t="shared" si="2"/>
        <v>70200</v>
      </c>
      <c r="L20" s="41">
        <f t="shared" si="5"/>
        <v>200</v>
      </c>
    </row>
    <row r="21" spans="1:12" ht="15" customHeight="1">
      <c r="A21" s="39"/>
      <c r="B21" s="158" t="s">
        <v>75</v>
      </c>
      <c r="C21" s="159"/>
      <c r="D21" s="159"/>
      <c r="E21" s="160"/>
      <c r="F21" s="40">
        <f t="shared" si="0"/>
        <v>19</v>
      </c>
      <c r="G21" s="40">
        <f>SUM('予算書20-21'!H51)</f>
        <v>50000</v>
      </c>
      <c r="H21" s="28">
        <f t="shared" si="3"/>
        <v>19.23076923076923</v>
      </c>
      <c r="I21" s="28">
        <f t="shared" si="4"/>
        <v>19</v>
      </c>
      <c r="J21" s="41">
        <f t="shared" si="1"/>
        <v>0</v>
      </c>
      <c r="K21" s="46">
        <f t="shared" si="2"/>
        <v>49400</v>
      </c>
      <c r="L21" s="41">
        <f t="shared" si="5"/>
        <v>-600</v>
      </c>
    </row>
    <row r="22" spans="1:12" ht="15" customHeight="1">
      <c r="A22" s="39"/>
      <c r="B22" s="155" t="s">
        <v>76</v>
      </c>
      <c r="C22" s="156"/>
      <c r="D22" s="156"/>
      <c r="E22" s="157"/>
      <c r="F22" s="72">
        <f t="shared" si="0"/>
        <v>192</v>
      </c>
      <c r="G22" s="40">
        <f>SUM('予算書20-21'!H52)</f>
        <v>500000</v>
      </c>
      <c r="H22" s="28">
        <f t="shared" si="3"/>
        <v>192.30769230769232</v>
      </c>
      <c r="I22" s="28">
        <f t="shared" si="4"/>
        <v>192</v>
      </c>
      <c r="J22" s="41">
        <f t="shared" si="1"/>
        <v>0</v>
      </c>
      <c r="K22" s="46">
        <f t="shared" si="2"/>
        <v>499200</v>
      </c>
      <c r="L22" s="41">
        <f t="shared" si="5"/>
        <v>-800</v>
      </c>
    </row>
    <row r="23" spans="1:12" ht="15" customHeight="1">
      <c r="A23" s="152" t="s">
        <v>50</v>
      </c>
      <c r="B23" s="153"/>
      <c r="C23" s="153"/>
      <c r="D23" s="153"/>
      <c r="E23" s="154"/>
      <c r="F23" s="38">
        <f>I23-1</f>
        <v>768</v>
      </c>
      <c r="G23" s="38">
        <f>'予算書20-21'!$H$54</f>
        <v>2000000</v>
      </c>
      <c r="H23" s="28">
        <f t="shared" si="3"/>
        <v>769.23076923076928</v>
      </c>
      <c r="I23" s="28">
        <f t="shared" si="4"/>
        <v>769</v>
      </c>
      <c r="J23" s="41">
        <f t="shared" si="1"/>
        <v>-1</v>
      </c>
      <c r="K23" s="46">
        <f t="shared" si="2"/>
        <v>1996800</v>
      </c>
      <c r="L23" s="41">
        <f t="shared" si="5"/>
        <v>-3200</v>
      </c>
    </row>
    <row r="24" spans="1:12" ht="15" customHeight="1">
      <c r="A24" s="152" t="s">
        <v>77</v>
      </c>
      <c r="B24" s="153"/>
      <c r="C24" s="153"/>
      <c r="D24" s="153"/>
      <c r="E24" s="154"/>
      <c r="F24" s="38">
        <f>SUM(F5:F23)</f>
        <v>25268</v>
      </c>
      <c r="G24" s="38">
        <f>SUM(G5:G23)</f>
        <v>65700000</v>
      </c>
      <c r="H24" s="28">
        <f t="shared" si="3"/>
        <v>25269.23076923077</v>
      </c>
      <c r="I24" s="41">
        <f>SUM(F5:F23)</f>
        <v>25268</v>
      </c>
      <c r="J24" s="28">
        <f t="shared" si="1"/>
        <v>0</v>
      </c>
      <c r="L24" s="41"/>
    </row>
    <row r="25" spans="1:12">
      <c r="A25" s="28" t="s">
        <v>102</v>
      </c>
      <c r="B25" s="138">
        <v>2600</v>
      </c>
      <c r="C25" s="28" t="s">
        <v>103</v>
      </c>
      <c r="D25" s="28"/>
      <c r="E25" s="43"/>
      <c r="F25" s="44"/>
      <c r="G25" s="45"/>
    </row>
    <row r="26" spans="1:12">
      <c r="A26" s="28" t="s">
        <v>104</v>
      </c>
      <c r="B26" s="42"/>
      <c r="C26" s="42"/>
      <c r="D26" s="42"/>
      <c r="E26" s="43"/>
      <c r="F26" s="44"/>
      <c r="G26" s="45"/>
    </row>
    <row r="27" spans="1:12">
      <c r="A27" s="28" t="s">
        <v>105</v>
      </c>
      <c r="B27" s="42"/>
      <c r="C27" s="42"/>
      <c r="D27" s="42"/>
      <c r="E27" s="43"/>
      <c r="F27" s="44"/>
      <c r="G27" s="45"/>
    </row>
    <row r="28" spans="1:12">
      <c r="A28" s="28"/>
      <c r="B28" s="28"/>
      <c r="C28" s="28"/>
      <c r="D28" s="28"/>
      <c r="E28" s="46"/>
      <c r="F28" s="46"/>
      <c r="G28" s="46"/>
    </row>
    <row r="29" spans="1:12">
      <c r="A29" s="28"/>
      <c r="B29" s="28"/>
      <c r="C29" s="28"/>
      <c r="D29" s="28"/>
      <c r="E29" s="46"/>
      <c r="F29" s="46"/>
      <c r="G29" s="46"/>
    </row>
    <row r="30" spans="1:12" ht="23.4">
      <c r="A30" s="161" t="s">
        <v>207</v>
      </c>
      <c r="B30" s="161"/>
      <c r="C30" s="161"/>
      <c r="D30" s="161"/>
      <c r="E30" s="161"/>
      <c r="F30" s="161"/>
      <c r="G30" s="161"/>
    </row>
    <row r="31" spans="1:12">
      <c r="A31" s="28"/>
      <c r="B31" s="28"/>
      <c r="C31" s="28"/>
      <c r="D31" s="47"/>
      <c r="E31" s="47"/>
      <c r="F31" s="46"/>
      <c r="G31" s="28"/>
      <c r="H31" s="48"/>
    </row>
    <row r="32" spans="1:12" ht="14.4">
      <c r="A32" s="49" t="s">
        <v>78</v>
      </c>
      <c r="B32" s="48"/>
      <c r="C32" s="48"/>
      <c r="D32" s="47"/>
      <c r="E32" s="47"/>
      <c r="F32" s="47"/>
      <c r="G32" s="48"/>
      <c r="H32" s="48"/>
    </row>
    <row r="33" spans="1:8" ht="14.4">
      <c r="A33" s="49" t="s">
        <v>79</v>
      </c>
      <c r="B33" s="28"/>
      <c r="C33" s="28"/>
      <c r="D33" s="28"/>
      <c r="E33" s="28"/>
      <c r="F33" s="28"/>
      <c r="G33" s="28"/>
      <c r="H33" s="50"/>
    </row>
    <row r="34" spans="1:8" ht="14.4">
      <c r="A34" s="28"/>
      <c r="B34" s="51" t="s">
        <v>126</v>
      </c>
      <c r="C34" s="28"/>
      <c r="D34" s="28"/>
      <c r="E34" s="28"/>
      <c r="F34" s="28"/>
      <c r="G34" s="28"/>
    </row>
    <row r="35" spans="1:8" ht="14.4">
      <c r="A35" s="28"/>
      <c r="B35" s="28"/>
      <c r="C35" s="51" t="s">
        <v>80</v>
      </c>
      <c r="D35" s="28"/>
      <c r="E35" s="28"/>
      <c r="F35" s="28"/>
      <c r="G35" s="28"/>
    </row>
    <row r="36" spans="1:8" ht="14.4">
      <c r="A36" s="28"/>
      <c r="B36" s="51"/>
      <c r="C36" s="28"/>
      <c r="D36" s="28"/>
      <c r="E36" s="28"/>
      <c r="F36" s="28"/>
      <c r="G36" s="28"/>
    </row>
    <row r="37" spans="1:8" ht="14.4">
      <c r="A37" s="52" t="s">
        <v>55</v>
      </c>
      <c r="B37" s="53"/>
      <c r="C37" s="48"/>
      <c r="D37" s="47"/>
      <c r="E37" s="47"/>
      <c r="F37" s="47"/>
      <c r="G37" s="50"/>
      <c r="H37" s="53"/>
    </row>
    <row r="38" spans="1:8">
      <c r="A38" s="162" t="s">
        <v>81</v>
      </c>
      <c r="B38" s="163"/>
      <c r="C38" s="162" t="s">
        <v>82</v>
      </c>
      <c r="D38" s="164"/>
      <c r="E38" s="163"/>
      <c r="F38" s="54" t="s">
        <v>83</v>
      </c>
      <c r="G38" s="54" t="s">
        <v>84</v>
      </c>
      <c r="H38" s="53"/>
    </row>
    <row r="39" spans="1:8" ht="14.4">
      <c r="A39" s="165" t="s">
        <v>85</v>
      </c>
      <c r="B39" s="166"/>
      <c r="C39" s="169" t="s">
        <v>127</v>
      </c>
      <c r="D39" s="170"/>
      <c r="E39" s="171"/>
      <c r="F39" s="55" t="s">
        <v>128</v>
      </c>
      <c r="G39" s="55" t="s">
        <v>128</v>
      </c>
      <c r="H39" s="53"/>
    </row>
    <row r="40" spans="1:8" ht="26.4">
      <c r="A40" s="167"/>
      <c r="B40" s="168"/>
      <c r="C40" s="172"/>
      <c r="D40" s="173"/>
      <c r="E40" s="174"/>
      <c r="F40" s="56" t="s">
        <v>129</v>
      </c>
      <c r="G40" s="56" t="s">
        <v>130</v>
      </c>
      <c r="H40" s="53"/>
    </row>
    <row r="41" spans="1:8" ht="14.4">
      <c r="A41" s="28"/>
      <c r="B41" s="28"/>
      <c r="C41" s="57" t="s">
        <v>86</v>
      </c>
      <c r="D41" s="58" t="s">
        <v>87</v>
      </c>
      <c r="E41" s="59"/>
      <c r="F41" s="60"/>
      <c r="G41" s="61"/>
      <c r="H41" s="48"/>
    </row>
    <row r="42" spans="1:8" ht="14.4">
      <c r="A42" s="62"/>
      <c r="B42" s="28"/>
      <c r="C42" s="53"/>
      <c r="D42" s="85" t="s">
        <v>131</v>
      </c>
      <c r="E42" s="59"/>
      <c r="F42" s="60"/>
      <c r="G42" s="50"/>
      <c r="H42" s="48"/>
    </row>
    <row r="43" spans="1:8" ht="14.4">
      <c r="A43" s="62"/>
      <c r="B43" s="28"/>
      <c r="C43" s="53"/>
      <c r="D43" s="85" t="s">
        <v>132</v>
      </c>
      <c r="E43" s="59"/>
      <c r="F43" s="60"/>
      <c r="G43" s="50"/>
      <c r="H43" s="48"/>
    </row>
    <row r="44" spans="1:8" ht="14.4">
      <c r="A44" s="62"/>
      <c r="B44" s="28"/>
      <c r="C44" s="53"/>
      <c r="D44" s="85" t="s">
        <v>133</v>
      </c>
      <c r="E44" s="59"/>
      <c r="F44" s="60"/>
      <c r="G44" s="74" t="s">
        <v>95</v>
      </c>
      <c r="H44" s="48"/>
    </row>
    <row r="45" spans="1:8" ht="14.4">
      <c r="A45" s="52" t="s">
        <v>110</v>
      </c>
      <c r="B45" s="53"/>
      <c r="C45" s="48"/>
      <c r="D45" s="47"/>
      <c r="E45" s="47"/>
      <c r="F45" s="47"/>
      <c r="G45" s="50"/>
      <c r="H45" s="48"/>
    </row>
    <row r="46" spans="1:8" ht="14.4">
      <c r="A46" s="175" t="s">
        <v>110</v>
      </c>
      <c r="B46" s="175"/>
      <c r="C46" s="175"/>
      <c r="D46" s="175" t="s">
        <v>110</v>
      </c>
      <c r="E46" s="175"/>
      <c r="F46" s="63"/>
      <c r="G46" s="48"/>
      <c r="H46" s="48"/>
    </row>
    <row r="47" spans="1:8" ht="14.4">
      <c r="A47" s="52" t="s">
        <v>88</v>
      </c>
      <c r="B47" s="181" t="s">
        <v>116</v>
      </c>
      <c r="C47" s="182"/>
      <c r="D47" s="182"/>
      <c r="E47" s="182"/>
      <c r="F47" s="95" t="s">
        <v>115</v>
      </c>
      <c r="G47" s="48"/>
      <c r="H47" s="53"/>
    </row>
    <row r="48" spans="1:8" ht="14.4">
      <c r="A48" s="195" t="s">
        <v>110</v>
      </c>
      <c r="B48" s="195"/>
      <c r="C48" s="195"/>
      <c r="D48" s="196" t="s">
        <v>110</v>
      </c>
      <c r="E48" s="196"/>
      <c r="F48" s="64"/>
      <c r="G48" s="48"/>
      <c r="H48" s="53"/>
    </row>
    <row r="49" spans="1:9" ht="14.4">
      <c r="A49" s="28" t="s">
        <v>115</v>
      </c>
      <c r="B49" s="28" t="s">
        <v>115</v>
      </c>
      <c r="C49" s="57" t="s">
        <v>110</v>
      </c>
      <c r="D49" s="58" t="s">
        <v>110</v>
      </c>
      <c r="E49" s="59"/>
      <c r="F49" s="65"/>
      <c r="G49" s="48"/>
      <c r="H49" s="53"/>
    </row>
    <row r="50" spans="1:9" ht="14.4">
      <c r="A50" s="62"/>
      <c r="B50" s="28"/>
      <c r="C50" s="53"/>
      <c r="D50" s="85" t="s">
        <v>110</v>
      </c>
      <c r="E50" s="59"/>
      <c r="F50" s="66"/>
      <c r="G50" s="50"/>
      <c r="H50" s="53"/>
    </row>
    <row r="51" spans="1:9" ht="14.4">
      <c r="A51" s="62"/>
      <c r="B51" s="28"/>
      <c r="C51" s="53"/>
      <c r="D51" s="85" t="s">
        <v>110</v>
      </c>
      <c r="E51" s="59"/>
      <c r="F51" s="60"/>
      <c r="G51" s="50"/>
      <c r="H51" s="53"/>
    </row>
    <row r="52" spans="1:9" ht="14.4">
      <c r="A52" s="62"/>
      <c r="B52" s="28"/>
      <c r="C52" s="53"/>
      <c r="D52" s="85" t="s">
        <v>110</v>
      </c>
      <c r="E52" s="59"/>
      <c r="F52" s="60" t="s">
        <v>115</v>
      </c>
      <c r="G52" s="74" t="s">
        <v>110</v>
      </c>
      <c r="H52" s="48"/>
    </row>
    <row r="53" spans="1:9" ht="14.4">
      <c r="A53" s="52" t="s">
        <v>89</v>
      </c>
      <c r="B53" s="48"/>
      <c r="C53" s="48"/>
      <c r="D53" s="47"/>
      <c r="E53" s="47"/>
      <c r="F53" s="47"/>
      <c r="G53" s="48"/>
    </row>
    <row r="54" spans="1:9">
      <c r="A54" s="187" t="s">
        <v>81</v>
      </c>
      <c r="B54" s="188"/>
      <c r="C54" s="189"/>
      <c r="D54" s="187" t="s">
        <v>82</v>
      </c>
      <c r="E54" s="189"/>
      <c r="F54" s="67" t="s">
        <v>83</v>
      </c>
      <c r="G54" s="67" t="s">
        <v>84</v>
      </c>
    </row>
    <row r="55" spans="1:9" ht="43.2">
      <c r="A55" s="176" t="s">
        <v>90</v>
      </c>
      <c r="B55" s="177"/>
      <c r="C55" s="178"/>
      <c r="D55" s="179" t="s">
        <v>135</v>
      </c>
      <c r="E55" s="180"/>
      <c r="F55" s="68" t="s">
        <v>136</v>
      </c>
      <c r="G55" s="69" t="s">
        <v>137</v>
      </c>
      <c r="H55" s="150" t="s">
        <v>134</v>
      </c>
      <c r="I55" s="151"/>
    </row>
    <row r="56" spans="1:9" ht="20.25" customHeight="1">
      <c r="A56" s="190" t="s">
        <v>91</v>
      </c>
      <c r="B56" s="191"/>
      <c r="C56" s="192"/>
      <c r="D56" s="193" t="s">
        <v>92</v>
      </c>
      <c r="E56" s="194"/>
      <c r="F56" s="70" t="s">
        <v>93</v>
      </c>
      <c r="G56" s="70" t="s">
        <v>93</v>
      </c>
    </row>
  </sheetData>
  <mergeCells count="39">
    <mergeCell ref="B20:E20"/>
    <mergeCell ref="B19:E19"/>
    <mergeCell ref="B18:E18"/>
    <mergeCell ref="B17:E17"/>
    <mergeCell ref="A56:C56"/>
    <mergeCell ref="D56:E56"/>
    <mergeCell ref="A48:C48"/>
    <mergeCell ref="D48:E48"/>
    <mergeCell ref="A54:C54"/>
    <mergeCell ref="D54:E54"/>
    <mergeCell ref="B16:E16"/>
    <mergeCell ref="A1:G1"/>
    <mergeCell ref="B10:E10"/>
    <mergeCell ref="B9:E9"/>
    <mergeCell ref="B8:E8"/>
    <mergeCell ref="A7:E7"/>
    <mergeCell ref="B6:E6"/>
    <mergeCell ref="B5:E5"/>
    <mergeCell ref="A4:E4"/>
    <mergeCell ref="B15:E15"/>
    <mergeCell ref="B14:E14"/>
    <mergeCell ref="B13:E13"/>
    <mergeCell ref="B12:E12"/>
    <mergeCell ref="B11:E11"/>
    <mergeCell ref="H55:I55"/>
    <mergeCell ref="A23:E23"/>
    <mergeCell ref="A24:E24"/>
    <mergeCell ref="B22:E22"/>
    <mergeCell ref="B21:E21"/>
    <mergeCell ref="A30:G30"/>
    <mergeCell ref="A38:B38"/>
    <mergeCell ref="C38:E38"/>
    <mergeCell ref="A39:B40"/>
    <mergeCell ref="C39:E40"/>
    <mergeCell ref="A46:C46"/>
    <mergeCell ref="D46:E46"/>
    <mergeCell ref="A55:C55"/>
    <mergeCell ref="D55:E55"/>
    <mergeCell ref="B47:E47"/>
  </mergeCells>
  <phoneticPr fontId="3"/>
  <printOptions horizontalCentered="1" verticalCentered="1"/>
  <pageMargins left="0.51181102362204722" right="0.51181102362204722" top="0.35433070866141736" bottom="0.15748031496062992" header="0.31496062992125984" footer="0.31496062992125984"/>
  <pageSetup paperSize="9" scale="90" orientation="portrait" r:id="rId1"/>
  <headerFooter>
    <oddHeader>&amp;R&amp;D &amp;T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topLeftCell="A32" workbookViewId="0">
      <selection activeCell="M40" sqref="M40"/>
    </sheetView>
  </sheetViews>
  <sheetFormatPr defaultColWidth="9" defaultRowHeight="13.2"/>
  <cols>
    <col min="1" max="1" width="12" style="102" customWidth="1"/>
    <col min="2" max="2" width="30.77734375" style="102" bestFit="1" customWidth="1"/>
    <col min="3" max="4" width="11.88671875" style="102" bestFit="1" customWidth="1"/>
    <col min="5" max="5" width="11.88671875" style="102" customWidth="1"/>
    <col min="6" max="7" width="11.88671875" style="102" bestFit="1" customWidth="1"/>
    <col min="8" max="8" width="11.88671875" style="102" customWidth="1"/>
    <col min="9" max="10" width="11.88671875" style="102" bestFit="1" customWidth="1"/>
    <col min="11" max="11" width="11.88671875" style="102" hidden="1" customWidth="1"/>
    <col min="12" max="16384" width="9" style="102"/>
  </cols>
  <sheetData>
    <row r="1" spans="1:12">
      <c r="A1" s="98"/>
      <c r="B1" s="99"/>
      <c r="C1" s="197" t="s">
        <v>138</v>
      </c>
      <c r="D1" s="198"/>
      <c r="E1" s="199"/>
      <c r="F1" s="197" t="s">
        <v>139</v>
      </c>
      <c r="G1" s="198"/>
      <c r="H1" s="199"/>
      <c r="I1" s="100" t="s">
        <v>140</v>
      </c>
      <c r="J1" s="101" t="s">
        <v>141</v>
      </c>
      <c r="K1" s="101" t="s">
        <v>141</v>
      </c>
    </row>
    <row r="2" spans="1:12" s="107" customFormat="1">
      <c r="A2" s="103"/>
      <c r="B2" s="104"/>
      <c r="C2" s="103" t="s">
        <v>142</v>
      </c>
      <c r="D2" s="104" t="s">
        <v>143</v>
      </c>
      <c r="E2" s="105" t="s">
        <v>144</v>
      </c>
      <c r="F2" s="103" t="s">
        <v>142</v>
      </c>
      <c r="G2" s="104" t="s">
        <v>143</v>
      </c>
      <c r="H2" s="105" t="s">
        <v>144</v>
      </c>
      <c r="I2" s="103" t="s">
        <v>145</v>
      </c>
      <c r="J2" s="106" t="s">
        <v>146</v>
      </c>
      <c r="K2" s="106" t="s">
        <v>147</v>
      </c>
    </row>
    <row r="3" spans="1:12">
      <c r="A3" s="98"/>
      <c r="B3" s="108" t="s">
        <v>148</v>
      </c>
      <c r="C3" s="109">
        <v>2665</v>
      </c>
      <c r="D3" s="110"/>
      <c r="E3" s="111"/>
      <c r="F3" s="109">
        <v>2670</v>
      </c>
      <c r="G3" s="110">
        <v>2557</v>
      </c>
      <c r="H3" s="111"/>
      <c r="I3" s="109">
        <v>2670</v>
      </c>
      <c r="J3" s="112">
        <v>2600</v>
      </c>
      <c r="K3" s="112">
        <v>2550</v>
      </c>
    </row>
    <row r="4" spans="1:12">
      <c r="A4" s="113"/>
      <c r="B4" s="114" t="s">
        <v>149</v>
      </c>
      <c r="C4" s="113">
        <v>28000</v>
      </c>
      <c r="D4" s="115"/>
      <c r="E4" s="116"/>
      <c r="F4" s="113">
        <v>28000</v>
      </c>
      <c r="G4" s="115">
        <v>28000</v>
      </c>
      <c r="H4" s="116"/>
      <c r="I4" s="113">
        <v>24000</v>
      </c>
      <c r="J4" s="117">
        <v>24000</v>
      </c>
      <c r="K4" s="117">
        <v>24000</v>
      </c>
    </row>
    <row r="5" spans="1:12">
      <c r="A5" s="118" t="s">
        <v>150</v>
      </c>
      <c r="B5" s="114" t="s">
        <v>151</v>
      </c>
      <c r="C5" s="113">
        <f>C3*C4</f>
        <v>74620000</v>
      </c>
      <c r="D5" s="115">
        <v>74810400</v>
      </c>
      <c r="E5" s="116"/>
      <c r="F5" s="113">
        <f>F3*F4</f>
        <v>74760000</v>
      </c>
      <c r="G5" s="115">
        <f>G3*G4</f>
        <v>71596000</v>
      </c>
      <c r="H5" s="116"/>
      <c r="I5" s="113">
        <f>I3*I4</f>
        <v>64080000</v>
      </c>
      <c r="J5" s="117">
        <f>J3*J4</f>
        <v>62400000</v>
      </c>
      <c r="K5" s="117">
        <f>K3*K4</f>
        <v>61200000</v>
      </c>
    </row>
    <row r="6" spans="1:12">
      <c r="A6" s="118" t="s">
        <v>152</v>
      </c>
      <c r="B6" s="116"/>
      <c r="C6" s="113"/>
      <c r="D6" s="115"/>
      <c r="E6" s="116"/>
      <c r="F6" s="113"/>
      <c r="G6" s="115">
        <v>1293109</v>
      </c>
      <c r="H6" s="116"/>
      <c r="I6" s="113"/>
      <c r="J6" s="117"/>
      <c r="K6" s="117"/>
    </row>
    <row r="7" spans="1:12">
      <c r="A7" s="118" t="s">
        <v>153</v>
      </c>
      <c r="B7" s="116"/>
      <c r="C7" s="113"/>
      <c r="D7" s="115"/>
      <c r="E7" s="116"/>
      <c r="F7" s="113"/>
      <c r="G7" s="115">
        <v>227000</v>
      </c>
      <c r="H7" s="116"/>
      <c r="I7" s="113"/>
      <c r="J7" s="117"/>
      <c r="K7" s="117"/>
    </row>
    <row r="8" spans="1:12">
      <c r="A8" s="118" t="s">
        <v>154</v>
      </c>
      <c r="B8" s="116"/>
      <c r="C8" s="113">
        <v>1200000</v>
      </c>
      <c r="D8" s="115">
        <v>1863042</v>
      </c>
      <c r="E8" s="116"/>
      <c r="F8" s="113">
        <v>1200000</v>
      </c>
      <c r="G8" s="115">
        <v>4181638</v>
      </c>
      <c r="H8" s="116"/>
      <c r="I8" s="113">
        <v>3359000</v>
      </c>
      <c r="J8" s="117">
        <f>1200000+2100000</f>
        <v>3300000</v>
      </c>
      <c r="K8" s="117">
        <v>1200000</v>
      </c>
    </row>
    <row r="9" spans="1:12" s="123" customFormat="1">
      <c r="A9" s="119" t="s">
        <v>155</v>
      </c>
      <c r="B9" s="120"/>
      <c r="C9" s="118">
        <f>SUM(C5:C8)</f>
        <v>75820000</v>
      </c>
      <c r="D9" s="121">
        <f>SUM(D5:D8)</f>
        <v>76673442</v>
      </c>
      <c r="E9" s="120"/>
      <c r="F9" s="118">
        <f>SUM(F5:F8)</f>
        <v>75960000</v>
      </c>
      <c r="G9" s="121">
        <f>SUM(G5:G8)</f>
        <v>77297747</v>
      </c>
      <c r="H9" s="120"/>
      <c r="I9" s="118">
        <f>SUM(I5:I8)</f>
        <v>67439000</v>
      </c>
      <c r="J9" s="122">
        <f>SUM(J5:J8)</f>
        <v>65700000</v>
      </c>
      <c r="K9" s="122">
        <f>SUM(K5:K8)</f>
        <v>62400000</v>
      </c>
    </row>
    <row r="10" spans="1:12">
      <c r="A10" s="118"/>
      <c r="B10" s="116"/>
      <c r="C10" s="113"/>
      <c r="D10" s="115"/>
      <c r="E10" s="116"/>
      <c r="F10" s="113"/>
      <c r="G10" s="115"/>
      <c r="H10" s="116"/>
      <c r="I10" s="113"/>
      <c r="J10" s="117"/>
      <c r="K10" s="117"/>
    </row>
    <row r="11" spans="1:12">
      <c r="A11" s="118" t="s">
        <v>156</v>
      </c>
      <c r="B11" s="120"/>
      <c r="C11" s="118">
        <f t="shared" ref="C11:G11" si="0">SUM(C12:C13)</f>
        <v>2120000</v>
      </c>
      <c r="D11" s="121">
        <f t="shared" si="0"/>
        <v>2026570</v>
      </c>
      <c r="E11" s="124">
        <f>D11/C11</f>
        <v>0.95592924528301881</v>
      </c>
      <c r="F11" s="118">
        <f t="shared" si="0"/>
        <v>2120000</v>
      </c>
      <c r="G11" s="121">
        <f t="shared" si="0"/>
        <v>1560120</v>
      </c>
      <c r="H11" s="124">
        <f>G11/F11</f>
        <v>0.73590566037735849</v>
      </c>
      <c r="I11" s="118">
        <f t="shared" ref="I11:K11" si="1">SUM(I12:I13)</f>
        <v>2120000</v>
      </c>
      <c r="J11" s="122">
        <f t="shared" si="1"/>
        <v>2120000</v>
      </c>
      <c r="K11" s="122">
        <f t="shared" si="1"/>
        <v>2120000</v>
      </c>
    </row>
    <row r="12" spans="1:12">
      <c r="A12" s="118"/>
      <c r="B12" s="114" t="s">
        <v>157</v>
      </c>
      <c r="C12" s="113">
        <v>800000</v>
      </c>
      <c r="D12" s="115">
        <v>775350</v>
      </c>
      <c r="E12" s="124">
        <f t="shared" ref="E12:E59" si="2">D12/C12</f>
        <v>0.96918749999999998</v>
      </c>
      <c r="F12" s="113">
        <v>800000</v>
      </c>
      <c r="G12" s="115">
        <v>774600</v>
      </c>
      <c r="H12" s="124">
        <f t="shared" ref="H12:H59" si="3">G12/F12</f>
        <v>0.96825000000000006</v>
      </c>
      <c r="I12" s="113">
        <v>800000</v>
      </c>
      <c r="J12" s="117">
        <v>800000</v>
      </c>
      <c r="K12" s="117">
        <v>800000</v>
      </c>
    </row>
    <row r="13" spans="1:12">
      <c r="A13" s="118"/>
      <c r="B13" s="114" t="s">
        <v>158</v>
      </c>
      <c r="C13" s="113">
        <v>1320000</v>
      </c>
      <c r="D13" s="115">
        <v>1251220</v>
      </c>
      <c r="E13" s="124">
        <f t="shared" si="2"/>
        <v>0.9478939393939394</v>
      </c>
      <c r="F13" s="113">
        <v>1320000</v>
      </c>
      <c r="G13" s="115">
        <v>785520</v>
      </c>
      <c r="H13" s="124">
        <f t="shared" si="3"/>
        <v>0.59509090909090911</v>
      </c>
      <c r="I13" s="113">
        <v>1320000</v>
      </c>
      <c r="J13" s="117">
        <v>1320000</v>
      </c>
      <c r="K13" s="117">
        <v>1320000</v>
      </c>
    </row>
    <row r="14" spans="1:12">
      <c r="A14" s="118" t="s">
        <v>159</v>
      </c>
      <c r="B14" s="120"/>
      <c r="C14" s="118">
        <v>1550000</v>
      </c>
      <c r="D14" s="121">
        <v>464463</v>
      </c>
      <c r="E14" s="125">
        <f t="shared" si="2"/>
        <v>0.29965354838709679</v>
      </c>
      <c r="F14" s="118">
        <v>1550000</v>
      </c>
      <c r="G14" s="121"/>
      <c r="H14" s="125">
        <f t="shared" si="3"/>
        <v>0</v>
      </c>
      <c r="I14" s="118">
        <v>1500000</v>
      </c>
      <c r="J14" s="126">
        <v>500000</v>
      </c>
      <c r="K14" s="126">
        <v>1500000</v>
      </c>
      <c r="L14" s="102" t="s">
        <v>160</v>
      </c>
    </row>
    <row r="15" spans="1:12">
      <c r="A15" s="118" t="s">
        <v>161</v>
      </c>
      <c r="B15" s="120"/>
      <c r="C15" s="118">
        <f>SUM(C16:C26)</f>
        <v>50353000</v>
      </c>
      <c r="D15" s="121">
        <f>SUM(D16:D26)</f>
        <v>38612147</v>
      </c>
      <c r="E15" s="124">
        <f t="shared" si="2"/>
        <v>0.76682912636784306</v>
      </c>
      <c r="F15" s="118">
        <f>SUM(F16:F26)</f>
        <v>50353000</v>
      </c>
      <c r="G15" s="121">
        <f>SUM(G16:G26)</f>
        <v>43391016</v>
      </c>
      <c r="H15" s="124">
        <f t="shared" si="3"/>
        <v>0.86173646058824693</v>
      </c>
      <c r="I15" s="118">
        <f>SUM(I16:I26)</f>
        <v>39944000</v>
      </c>
      <c r="J15" s="122">
        <f>SUM(J16:J26)</f>
        <v>41505000</v>
      </c>
      <c r="K15" s="122">
        <f>SUM(K16:K26)</f>
        <v>43540000</v>
      </c>
    </row>
    <row r="16" spans="1:12">
      <c r="A16" s="118"/>
      <c r="B16" s="114" t="s">
        <v>162</v>
      </c>
      <c r="C16" s="113">
        <v>24320000</v>
      </c>
      <c r="D16" s="115">
        <v>19691236</v>
      </c>
      <c r="E16" s="124">
        <f t="shared" si="2"/>
        <v>0.80967253289473684</v>
      </c>
      <c r="F16" s="113">
        <v>24320000</v>
      </c>
      <c r="G16" s="115">
        <v>19253233</v>
      </c>
      <c r="H16" s="124">
        <f t="shared" si="3"/>
        <v>0.79166254111842105</v>
      </c>
      <c r="I16" s="113">
        <v>17800000</v>
      </c>
      <c r="J16" s="117">
        <v>19500000</v>
      </c>
      <c r="K16" s="117">
        <v>19500000</v>
      </c>
    </row>
    <row r="17" spans="1:12">
      <c r="A17" s="118"/>
      <c r="B17" s="114" t="s">
        <v>163</v>
      </c>
      <c r="C17" s="113">
        <v>5800000</v>
      </c>
      <c r="D17" s="115">
        <v>2698480</v>
      </c>
      <c r="E17" s="125">
        <f t="shared" si="2"/>
        <v>0.46525517241379311</v>
      </c>
      <c r="F17" s="113">
        <v>5800000</v>
      </c>
      <c r="G17" s="115">
        <v>1637722</v>
      </c>
      <c r="H17" s="125">
        <f t="shared" si="3"/>
        <v>0.28236586206896552</v>
      </c>
      <c r="I17" s="113">
        <v>5000000</v>
      </c>
      <c r="J17" s="126">
        <v>3000000</v>
      </c>
      <c r="K17" s="127">
        <v>5000000</v>
      </c>
      <c r="L17" s="102" t="s">
        <v>160</v>
      </c>
    </row>
    <row r="18" spans="1:12">
      <c r="A18" s="118"/>
      <c r="B18" s="114" t="s">
        <v>164</v>
      </c>
      <c r="C18" s="113">
        <v>3432000</v>
      </c>
      <c r="D18" s="115">
        <v>3408832</v>
      </c>
      <c r="E18" s="124">
        <f t="shared" si="2"/>
        <v>0.99324941724941729</v>
      </c>
      <c r="F18" s="113">
        <v>3432000</v>
      </c>
      <c r="G18" s="115">
        <v>4564634</v>
      </c>
      <c r="H18" s="124">
        <f t="shared" si="3"/>
        <v>1.3300215617715618</v>
      </c>
      <c r="I18" s="113">
        <v>2500000</v>
      </c>
      <c r="J18" s="117">
        <v>3200000</v>
      </c>
      <c r="K18" s="117">
        <v>3200000</v>
      </c>
    </row>
    <row r="19" spans="1:12">
      <c r="A19" s="118"/>
      <c r="B19" s="114" t="s">
        <v>165</v>
      </c>
      <c r="C19" s="113">
        <v>1000000</v>
      </c>
      <c r="D19" s="115">
        <v>1194511</v>
      </c>
      <c r="E19" s="124">
        <f t="shared" si="2"/>
        <v>1.1945110000000001</v>
      </c>
      <c r="F19" s="113">
        <v>1000000</v>
      </c>
      <c r="G19" s="115">
        <v>1451746</v>
      </c>
      <c r="H19" s="124">
        <f t="shared" si="3"/>
        <v>1.451746</v>
      </c>
      <c r="I19" s="113">
        <v>1000000</v>
      </c>
      <c r="J19" s="117">
        <v>1000000</v>
      </c>
      <c r="K19" s="117">
        <v>1000000</v>
      </c>
    </row>
    <row r="20" spans="1:12">
      <c r="A20" s="118"/>
      <c r="B20" s="114" t="s">
        <v>166</v>
      </c>
      <c r="C20" s="113">
        <v>4658000</v>
      </c>
      <c r="D20" s="115">
        <v>4265344</v>
      </c>
      <c r="E20" s="124">
        <f t="shared" si="2"/>
        <v>0.91570287677114637</v>
      </c>
      <c r="F20" s="113">
        <v>4658000</v>
      </c>
      <c r="G20" s="115">
        <v>4470197</v>
      </c>
      <c r="H20" s="124">
        <f t="shared" si="3"/>
        <v>0.95968162301416915</v>
      </c>
      <c r="I20" s="113">
        <v>4500000</v>
      </c>
      <c r="J20" s="117">
        <v>4500000</v>
      </c>
      <c r="K20" s="117">
        <v>4500000</v>
      </c>
    </row>
    <row r="21" spans="1:12">
      <c r="A21" s="118"/>
      <c r="B21" s="114" t="s">
        <v>167</v>
      </c>
      <c r="C21" s="113">
        <v>1200000</v>
      </c>
      <c r="D21" s="115">
        <v>1200000</v>
      </c>
      <c r="E21" s="124">
        <f t="shared" si="2"/>
        <v>1</v>
      </c>
      <c r="F21" s="113">
        <v>1200000</v>
      </c>
      <c r="G21" s="115">
        <v>1200000</v>
      </c>
      <c r="H21" s="124">
        <f t="shared" si="3"/>
        <v>1</v>
      </c>
      <c r="I21" s="113">
        <v>1200000</v>
      </c>
      <c r="J21" s="117">
        <v>1200000</v>
      </c>
      <c r="K21" s="117">
        <v>1200000</v>
      </c>
    </row>
    <row r="22" spans="1:12">
      <c r="A22" s="118"/>
      <c r="B22" s="114" t="s">
        <v>168</v>
      </c>
      <c r="C22" s="113">
        <v>5952000</v>
      </c>
      <c r="D22" s="115">
        <v>3172608</v>
      </c>
      <c r="E22" s="124">
        <f t="shared" si="2"/>
        <v>0.53303225806451615</v>
      </c>
      <c r="F22" s="113">
        <v>5952000</v>
      </c>
      <c r="G22" s="115">
        <v>6034935</v>
      </c>
      <c r="H22" s="124">
        <f t="shared" si="3"/>
        <v>1.0139339717741935</v>
      </c>
      <c r="I22" s="113">
        <v>4204000</v>
      </c>
      <c r="J22" s="117">
        <v>5000000</v>
      </c>
      <c r="K22" s="117">
        <v>5000000</v>
      </c>
    </row>
    <row r="23" spans="1:12">
      <c r="A23" s="118"/>
      <c r="B23" s="114" t="s">
        <v>169</v>
      </c>
      <c r="C23" s="113">
        <v>1967000</v>
      </c>
      <c r="D23" s="115">
        <v>1765711</v>
      </c>
      <c r="E23" s="124">
        <f t="shared" si="2"/>
        <v>0.89766700559227253</v>
      </c>
      <c r="F23" s="113">
        <v>1967000</v>
      </c>
      <c r="G23" s="115">
        <v>1957402</v>
      </c>
      <c r="H23" s="124">
        <f t="shared" si="3"/>
        <v>0.99512048805287234</v>
      </c>
      <c r="I23" s="113">
        <v>1800000</v>
      </c>
      <c r="J23" s="117">
        <v>1900000</v>
      </c>
      <c r="K23" s="117">
        <v>1900000</v>
      </c>
    </row>
    <row r="24" spans="1:12">
      <c r="A24" s="118"/>
      <c r="B24" s="114" t="s">
        <v>170</v>
      </c>
      <c r="C24" s="113">
        <v>1240000</v>
      </c>
      <c r="D24" s="115">
        <v>864000</v>
      </c>
      <c r="E24" s="124">
        <f t="shared" si="2"/>
        <v>0.6967741935483871</v>
      </c>
      <c r="F24" s="113">
        <v>1240000</v>
      </c>
      <c r="G24" s="115">
        <v>2606040</v>
      </c>
      <c r="H24" s="124">
        <f t="shared" si="3"/>
        <v>2.1016451612903224</v>
      </c>
      <c r="I24" s="113">
        <v>1240000</v>
      </c>
      <c r="J24" s="117">
        <v>1240000</v>
      </c>
      <c r="K24" s="117">
        <v>1240000</v>
      </c>
    </row>
    <row r="25" spans="1:12">
      <c r="A25" s="118"/>
      <c r="B25" s="114" t="s">
        <v>171</v>
      </c>
      <c r="C25" s="113">
        <v>330000</v>
      </c>
      <c r="D25" s="115">
        <v>151425</v>
      </c>
      <c r="E25" s="124">
        <f t="shared" si="2"/>
        <v>0.45886363636363636</v>
      </c>
      <c r="F25" s="113">
        <v>330000</v>
      </c>
      <c r="G25" s="115">
        <v>15107</v>
      </c>
      <c r="H25" s="124">
        <f t="shared" si="3"/>
        <v>4.5778787878787877E-2</v>
      </c>
      <c r="I25" s="113">
        <v>200000</v>
      </c>
      <c r="J25" s="117">
        <v>300000</v>
      </c>
      <c r="K25" s="117">
        <v>300000</v>
      </c>
    </row>
    <row r="26" spans="1:12">
      <c r="A26" s="118"/>
      <c r="B26" s="114" t="s">
        <v>172</v>
      </c>
      <c r="C26" s="113">
        <v>454000</v>
      </c>
      <c r="D26" s="115">
        <v>200000</v>
      </c>
      <c r="E26" s="124">
        <f t="shared" si="2"/>
        <v>0.44052863436123346</v>
      </c>
      <c r="F26" s="113">
        <v>454000</v>
      </c>
      <c r="G26" s="115">
        <v>200000</v>
      </c>
      <c r="H26" s="124">
        <f t="shared" si="3"/>
        <v>0.44052863436123346</v>
      </c>
      <c r="I26" s="113">
        <v>500000</v>
      </c>
      <c r="J26" s="117">
        <f>700000-35000</f>
        <v>665000</v>
      </c>
      <c r="K26" s="117">
        <v>700000</v>
      </c>
    </row>
    <row r="27" spans="1:12">
      <c r="A27" s="118" t="s">
        <v>173</v>
      </c>
      <c r="B27" s="120"/>
      <c r="C27" s="118">
        <f>SUM(C28:C50)</f>
        <v>15851000</v>
      </c>
      <c r="D27" s="121">
        <f>SUM(D28:D50)</f>
        <v>18851605</v>
      </c>
      <c r="E27" s="124">
        <f t="shared" si="2"/>
        <v>1.1893006750362753</v>
      </c>
      <c r="F27" s="118">
        <f>SUM(F28:F50)</f>
        <v>15851000</v>
      </c>
      <c r="G27" s="121">
        <f>SUM(G28:G50)</f>
        <v>14896000</v>
      </c>
      <c r="H27" s="124">
        <f t="shared" si="3"/>
        <v>0.93975143524067883</v>
      </c>
      <c r="I27" s="122">
        <f>SUM(I28:I51)</f>
        <v>20632000</v>
      </c>
      <c r="J27" s="122">
        <f>SUM(J28:J51)</f>
        <v>18955000</v>
      </c>
      <c r="K27" s="122">
        <f>SUM(K28:K50)</f>
        <v>16855000</v>
      </c>
    </row>
    <row r="28" spans="1:12">
      <c r="A28" s="118"/>
      <c r="B28" s="114" t="s">
        <v>174</v>
      </c>
      <c r="C28" s="113">
        <v>218000</v>
      </c>
      <c r="D28" s="115">
        <v>207100</v>
      </c>
      <c r="E28" s="124">
        <f t="shared" si="2"/>
        <v>0.95</v>
      </c>
      <c r="F28" s="113">
        <v>218000</v>
      </c>
      <c r="G28" s="115">
        <v>207100</v>
      </c>
      <c r="H28" s="124">
        <f t="shared" si="3"/>
        <v>0.95</v>
      </c>
      <c r="I28" s="113">
        <v>218000</v>
      </c>
      <c r="J28" s="117">
        <v>230000</v>
      </c>
      <c r="K28" s="117">
        <v>230000</v>
      </c>
    </row>
    <row r="29" spans="1:12">
      <c r="A29" s="118"/>
      <c r="B29" s="114" t="s">
        <v>175</v>
      </c>
      <c r="C29" s="113">
        <v>207000</v>
      </c>
      <c r="D29" s="115">
        <v>234650</v>
      </c>
      <c r="E29" s="124">
        <f t="shared" si="2"/>
        <v>1.1335748792270532</v>
      </c>
      <c r="F29" s="113">
        <v>207000</v>
      </c>
      <c r="G29" s="115">
        <v>196650</v>
      </c>
      <c r="H29" s="124">
        <f t="shared" si="3"/>
        <v>0.95</v>
      </c>
      <c r="I29" s="113">
        <v>224000</v>
      </c>
      <c r="J29" s="117">
        <v>230000</v>
      </c>
      <c r="K29" s="117">
        <v>230000</v>
      </c>
    </row>
    <row r="30" spans="1:12">
      <c r="A30" s="118"/>
      <c r="B30" s="114" t="s">
        <v>176</v>
      </c>
      <c r="C30" s="113">
        <v>65000</v>
      </c>
      <c r="D30" s="115">
        <v>61750</v>
      </c>
      <c r="E30" s="124">
        <f t="shared" si="2"/>
        <v>0.95</v>
      </c>
      <c r="F30" s="113">
        <v>65000</v>
      </c>
      <c r="G30" s="115">
        <v>61750</v>
      </c>
      <c r="H30" s="124">
        <f t="shared" si="3"/>
        <v>0.95</v>
      </c>
      <c r="I30" s="113"/>
      <c r="J30" s="117"/>
      <c r="K30" s="117"/>
    </row>
    <row r="31" spans="1:12">
      <c r="A31" s="118"/>
      <c r="B31" s="114" t="s">
        <v>177</v>
      </c>
      <c r="C31" s="113">
        <v>270000</v>
      </c>
      <c r="D31" s="115">
        <v>444989</v>
      </c>
      <c r="E31" s="124">
        <f t="shared" si="2"/>
        <v>1.6481074074074074</v>
      </c>
      <c r="F31" s="113">
        <v>270000</v>
      </c>
      <c r="G31" s="115">
        <v>256500</v>
      </c>
      <c r="H31" s="124">
        <f t="shared" si="3"/>
        <v>0.95</v>
      </c>
      <c r="I31" s="113">
        <v>1270000</v>
      </c>
      <c r="J31" s="117">
        <v>420000</v>
      </c>
      <c r="K31" s="117">
        <v>420000</v>
      </c>
    </row>
    <row r="32" spans="1:12">
      <c r="A32" s="118"/>
      <c r="B32" s="114" t="s">
        <v>178</v>
      </c>
      <c r="C32" s="113">
        <v>424000</v>
      </c>
      <c r="D32" s="115">
        <v>402800</v>
      </c>
      <c r="E32" s="124">
        <f t="shared" si="2"/>
        <v>0.95</v>
      </c>
      <c r="F32" s="113">
        <v>424000</v>
      </c>
      <c r="G32" s="115">
        <v>402800</v>
      </c>
      <c r="H32" s="124">
        <f t="shared" si="3"/>
        <v>0.95</v>
      </c>
      <c r="I32" s="113">
        <v>424000</v>
      </c>
      <c r="J32" s="117">
        <v>430000</v>
      </c>
      <c r="K32" s="117">
        <v>450000</v>
      </c>
    </row>
    <row r="33" spans="1:11">
      <c r="A33" s="118"/>
      <c r="B33" s="114" t="s">
        <v>179</v>
      </c>
      <c r="C33" s="113">
        <v>259000</v>
      </c>
      <c r="D33" s="115">
        <v>246050</v>
      </c>
      <c r="E33" s="124">
        <f t="shared" si="2"/>
        <v>0.95</v>
      </c>
      <c r="F33" s="113">
        <v>259000</v>
      </c>
      <c r="G33" s="115">
        <v>246050</v>
      </c>
      <c r="H33" s="124">
        <f t="shared" si="3"/>
        <v>0.95</v>
      </c>
      <c r="I33" s="113">
        <v>259000</v>
      </c>
      <c r="J33" s="117">
        <v>260000</v>
      </c>
      <c r="K33" s="117">
        <v>260000</v>
      </c>
    </row>
    <row r="34" spans="1:11">
      <c r="A34" s="118"/>
      <c r="B34" s="114" t="s">
        <v>180</v>
      </c>
      <c r="C34" s="113">
        <v>228000</v>
      </c>
      <c r="D34" s="115">
        <v>216600</v>
      </c>
      <c r="E34" s="124">
        <f t="shared" si="2"/>
        <v>0.95</v>
      </c>
      <c r="F34" s="113">
        <v>228000</v>
      </c>
      <c r="G34" s="115">
        <v>216600</v>
      </c>
      <c r="H34" s="124">
        <f t="shared" si="3"/>
        <v>0.95</v>
      </c>
      <c r="I34" s="113">
        <v>228000</v>
      </c>
      <c r="J34" s="117">
        <v>270000</v>
      </c>
      <c r="K34" s="117">
        <v>270000</v>
      </c>
    </row>
    <row r="35" spans="1:11">
      <c r="A35" s="118"/>
      <c r="B35" s="114" t="s">
        <v>181</v>
      </c>
      <c r="C35" s="113">
        <v>475000</v>
      </c>
      <c r="D35" s="115">
        <v>698460</v>
      </c>
      <c r="E35" s="124">
        <f t="shared" si="2"/>
        <v>1.470442105263158</v>
      </c>
      <c r="F35" s="113">
        <v>475000</v>
      </c>
      <c r="G35" s="115">
        <v>451250</v>
      </c>
      <c r="H35" s="124">
        <f t="shared" si="3"/>
        <v>0.95</v>
      </c>
      <c r="I35" s="113">
        <v>475000</v>
      </c>
      <c r="J35" s="117">
        <v>450000</v>
      </c>
      <c r="K35" s="117">
        <v>450000</v>
      </c>
    </row>
    <row r="36" spans="1:11">
      <c r="A36" s="118"/>
      <c r="B36" s="114" t="s">
        <v>182</v>
      </c>
      <c r="C36" s="113">
        <v>218000</v>
      </c>
      <c r="D36" s="115">
        <v>2568100</v>
      </c>
      <c r="E36" s="124">
        <f t="shared" si="2"/>
        <v>11.780275229357798</v>
      </c>
      <c r="F36" s="113">
        <v>218000</v>
      </c>
      <c r="G36" s="115">
        <v>207100</v>
      </c>
      <c r="H36" s="124">
        <f t="shared" si="3"/>
        <v>0.95</v>
      </c>
      <c r="I36" s="113">
        <v>218000</v>
      </c>
      <c r="J36" s="117">
        <v>250000</v>
      </c>
      <c r="K36" s="117">
        <v>260000</v>
      </c>
    </row>
    <row r="37" spans="1:11">
      <c r="A37" s="118"/>
      <c r="B37" s="114" t="s">
        <v>183</v>
      </c>
      <c r="C37" s="113">
        <v>311000</v>
      </c>
      <c r="D37" s="115">
        <v>295450</v>
      </c>
      <c r="E37" s="124">
        <f t="shared" si="2"/>
        <v>0.95</v>
      </c>
      <c r="F37" s="113">
        <v>311000</v>
      </c>
      <c r="G37" s="115">
        <v>295450</v>
      </c>
      <c r="H37" s="124">
        <f t="shared" si="3"/>
        <v>0.95</v>
      </c>
      <c r="I37" s="113">
        <v>311000</v>
      </c>
      <c r="J37" s="117">
        <v>350000</v>
      </c>
      <c r="K37" s="117">
        <v>360000</v>
      </c>
    </row>
    <row r="38" spans="1:11">
      <c r="A38" s="118"/>
      <c r="B38" s="114" t="s">
        <v>184</v>
      </c>
      <c r="C38" s="113">
        <v>3105000</v>
      </c>
      <c r="D38" s="115">
        <v>3199835</v>
      </c>
      <c r="E38" s="124">
        <f t="shared" si="2"/>
        <v>1.0305426731078906</v>
      </c>
      <c r="F38" s="113">
        <v>3105000</v>
      </c>
      <c r="G38" s="115">
        <v>2949750</v>
      </c>
      <c r="H38" s="124">
        <f t="shared" si="3"/>
        <v>0.95</v>
      </c>
      <c r="I38" s="113">
        <v>3105000</v>
      </c>
      <c r="J38" s="117">
        <v>3100000</v>
      </c>
      <c r="K38" s="117">
        <v>3100000</v>
      </c>
    </row>
    <row r="39" spans="1:11">
      <c r="A39" s="118"/>
      <c r="B39" s="114" t="s">
        <v>185</v>
      </c>
      <c r="C39" s="113">
        <v>1353000</v>
      </c>
      <c r="D39" s="115">
        <v>1285350</v>
      </c>
      <c r="E39" s="124">
        <f t="shared" si="2"/>
        <v>0.95</v>
      </c>
      <c r="F39" s="113">
        <v>1353000</v>
      </c>
      <c r="G39" s="115">
        <v>1285350</v>
      </c>
      <c r="H39" s="124">
        <f t="shared" si="3"/>
        <v>0.95</v>
      </c>
      <c r="I39" s="113">
        <v>1353000</v>
      </c>
      <c r="J39" s="117">
        <v>1353000</v>
      </c>
      <c r="K39" s="117">
        <v>1353000</v>
      </c>
    </row>
    <row r="40" spans="1:11">
      <c r="A40" s="118"/>
      <c r="B40" s="114" t="s">
        <v>186</v>
      </c>
      <c r="C40" s="113">
        <v>564000</v>
      </c>
      <c r="D40" s="115">
        <v>735800</v>
      </c>
      <c r="E40" s="124">
        <f t="shared" si="2"/>
        <v>1.3046099290780142</v>
      </c>
      <c r="F40" s="113">
        <v>564000</v>
      </c>
      <c r="G40" s="115">
        <v>535800</v>
      </c>
      <c r="H40" s="124">
        <f t="shared" si="3"/>
        <v>0.95</v>
      </c>
      <c r="I40" s="113">
        <v>564000</v>
      </c>
      <c r="J40" s="117">
        <v>564000</v>
      </c>
      <c r="K40" s="117">
        <v>564000</v>
      </c>
    </row>
    <row r="41" spans="1:11">
      <c r="A41" s="118"/>
      <c r="B41" s="114" t="s">
        <v>187</v>
      </c>
      <c r="C41" s="113">
        <v>4238000</v>
      </c>
      <c r="D41" s="115">
        <v>4341800</v>
      </c>
      <c r="E41" s="124">
        <f t="shared" si="2"/>
        <v>1.0244926852288816</v>
      </c>
      <c r="F41" s="113">
        <v>4238000</v>
      </c>
      <c r="G41" s="115">
        <v>4026100</v>
      </c>
      <c r="H41" s="124">
        <f t="shared" si="3"/>
        <v>0.95</v>
      </c>
      <c r="I41" s="113">
        <v>6908000</v>
      </c>
      <c r="J41" s="117">
        <v>4200000</v>
      </c>
      <c r="K41" s="117">
        <v>4200000</v>
      </c>
    </row>
    <row r="42" spans="1:11">
      <c r="A42" s="118"/>
      <c r="B42" s="114" t="s">
        <v>188</v>
      </c>
      <c r="C42" s="113"/>
      <c r="D42" s="115"/>
      <c r="E42" s="124"/>
      <c r="F42" s="113"/>
      <c r="G42" s="115"/>
      <c r="H42" s="124"/>
      <c r="I42" s="113"/>
      <c r="J42" s="117">
        <f>1000*J3</f>
        <v>2600000</v>
      </c>
      <c r="K42" s="117">
        <f>1000*K3</f>
        <v>2550000</v>
      </c>
    </row>
    <row r="43" spans="1:11">
      <c r="A43" s="118"/>
      <c r="B43" s="114" t="s">
        <v>189</v>
      </c>
      <c r="C43" s="113">
        <v>290000</v>
      </c>
      <c r="D43" s="115">
        <v>275500</v>
      </c>
      <c r="E43" s="124">
        <f t="shared" si="2"/>
        <v>0.95</v>
      </c>
      <c r="F43" s="113">
        <v>290000</v>
      </c>
      <c r="G43" s="115">
        <v>275500</v>
      </c>
      <c r="H43" s="124">
        <f t="shared" si="3"/>
        <v>0.95</v>
      </c>
      <c r="I43" s="113">
        <v>590000</v>
      </c>
      <c r="J43" s="117">
        <v>300000</v>
      </c>
      <c r="K43" s="117">
        <v>300000</v>
      </c>
    </row>
    <row r="44" spans="1:11">
      <c r="A44" s="118"/>
      <c r="B44" s="114" t="s">
        <v>190</v>
      </c>
      <c r="C44" s="113">
        <f>1532000+94000</f>
        <v>1626000</v>
      </c>
      <c r="D44" s="115">
        <f>89300+1455400</f>
        <v>1544700</v>
      </c>
      <c r="E44" s="124">
        <f t="shared" si="2"/>
        <v>0.95</v>
      </c>
      <c r="F44" s="113">
        <v>1626000</v>
      </c>
      <c r="G44" s="115">
        <v>1544700</v>
      </c>
      <c r="H44" s="124">
        <f t="shared" si="3"/>
        <v>0.95</v>
      </c>
      <c r="I44" s="113">
        <v>326000</v>
      </c>
      <c r="J44" s="117">
        <v>326000</v>
      </c>
      <c r="K44" s="117">
        <v>316000</v>
      </c>
    </row>
    <row r="45" spans="1:11">
      <c r="A45" s="118"/>
      <c r="B45" s="114" t="s">
        <v>191</v>
      </c>
      <c r="C45" s="113">
        <v>999000</v>
      </c>
      <c r="D45" s="115">
        <v>1113970</v>
      </c>
      <c r="E45" s="124">
        <f t="shared" si="2"/>
        <v>1.1150850850850851</v>
      </c>
      <c r="F45" s="113">
        <v>999000</v>
      </c>
      <c r="G45" s="115">
        <v>949050</v>
      </c>
      <c r="H45" s="124">
        <f t="shared" si="3"/>
        <v>0.95</v>
      </c>
      <c r="I45" s="113">
        <v>999000</v>
      </c>
      <c r="J45" s="117">
        <v>500000</v>
      </c>
      <c r="K45" s="117">
        <v>520000</v>
      </c>
    </row>
    <row r="46" spans="1:11">
      <c r="A46" s="118"/>
      <c r="B46" s="114" t="s">
        <v>192</v>
      </c>
      <c r="C46" s="113">
        <v>239000</v>
      </c>
      <c r="D46" s="115">
        <v>233050</v>
      </c>
      <c r="E46" s="124">
        <f t="shared" si="2"/>
        <v>0.97510460251046027</v>
      </c>
      <c r="F46" s="113">
        <v>239000</v>
      </c>
      <c r="G46" s="115">
        <v>227050</v>
      </c>
      <c r="H46" s="124">
        <f t="shared" si="3"/>
        <v>0.95</v>
      </c>
      <c r="I46" s="113">
        <v>239000</v>
      </c>
      <c r="J46" s="117">
        <v>240000</v>
      </c>
      <c r="K46" s="117">
        <v>240000</v>
      </c>
    </row>
    <row r="47" spans="1:11">
      <c r="A47" s="118"/>
      <c r="B47" s="114" t="s">
        <v>193</v>
      </c>
      <c r="C47" s="113">
        <v>280000</v>
      </c>
      <c r="D47" s="115">
        <v>266000</v>
      </c>
      <c r="E47" s="124">
        <f t="shared" si="2"/>
        <v>0.95</v>
      </c>
      <c r="F47" s="113">
        <v>280000</v>
      </c>
      <c r="G47" s="115">
        <v>266000</v>
      </c>
      <c r="H47" s="124">
        <f t="shared" si="3"/>
        <v>0.95</v>
      </c>
      <c r="I47" s="113">
        <v>280000</v>
      </c>
      <c r="J47" s="117">
        <v>280000</v>
      </c>
      <c r="K47" s="117">
        <v>280000</v>
      </c>
    </row>
    <row r="48" spans="1:11">
      <c r="A48" s="118"/>
      <c r="B48" s="114" t="s">
        <v>194</v>
      </c>
      <c r="C48" s="113">
        <v>32000</v>
      </c>
      <c r="D48" s="115">
        <v>30400</v>
      </c>
      <c r="E48" s="124">
        <f t="shared" si="2"/>
        <v>0.95</v>
      </c>
      <c r="F48" s="113">
        <v>32000</v>
      </c>
      <c r="G48" s="115">
        <v>30400</v>
      </c>
      <c r="H48" s="124">
        <f t="shared" si="3"/>
        <v>0.95</v>
      </c>
      <c r="I48" s="113">
        <v>32000</v>
      </c>
      <c r="J48" s="117">
        <v>32000</v>
      </c>
      <c r="K48" s="117">
        <v>32000</v>
      </c>
    </row>
    <row r="49" spans="1:12">
      <c r="A49" s="118"/>
      <c r="B49" s="114" t="s">
        <v>195</v>
      </c>
      <c r="C49" s="113">
        <v>190000</v>
      </c>
      <c r="D49" s="115">
        <v>202251</v>
      </c>
      <c r="E49" s="124">
        <f t="shared" si="2"/>
        <v>1.0644789473684211</v>
      </c>
      <c r="F49" s="113">
        <v>190000</v>
      </c>
      <c r="G49" s="115">
        <v>18050</v>
      </c>
      <c r="H49" s="124">
        <f t="shared" si="3"/>
        <v>9.5000000000000001E-2</v>
      </c>
      <c r="I49" s="113">
        <v>190000</v>
      </c>
      <c r="J49" s="117">
        <v>210000</v>
      </c>
      <c r="K49" s="117">
        <v>210000</v>
      </c>
    </row>
    <row r="50" spans="1:12">
      <c r="A50" s="118"/>
      <c r="B50" s="114" t="s">
        <v>196</v>
      </c>
      <c r="C50" s="113">
        <v>260000</v>
      </c>
      <c r="D50" s="115">
        <v>247000</v>
      </c>
      <c r="E50" s="124">
        <f t="shared" si="2"/>
        <v>0.95</v>
      </c>
      <c r="F50" s="113">
        <v>260000</v>
      </c>
      <c r="G50" s="115">
        <v>247000</v>
      </c>
      <c r="H50" s="124">
        <f t="shared" si="3"/>
        <v>0.95</v>
      </c>
      <c r="I50" s="113">
        <v>260000</v>
      </c>
      <c r="J50" s="117">
        <v>201000</v>
      </c>
      <c r="K50" s="117">
        <v>260000</v>
      </c>
    </row>
    <row r="51" spans="1:12">
      <c r="A51" s="118"/>
      <c r="B51" s="114" t="s">
        <v>209</v>
      </c>
      <c r="C51" s="113"/>
      <c r="D51" s="115"/>
      <c r="E51" s="124"/>
      <c r="F51" s="113"/>
      <c r="G51" s="115"/>
      <c r="H51" s="124"/>
      <c r="I51" s="113">
        <v>2159000</v>
      </c>
      <c r="J51" s="117">
        <v>2159000</v>
      </c>
      <c r="K51" s="117"/>
    </row>
    <row r="52" spans="1:12">
      <c r="A52" s="118" t="s">
        <v>197</v>
      </c>
      <c r="B52" s="116"/>
      <c r="C52" s="118">
        <f>SUM(C53:C56)</f>
        <v>1243000</v>
      </c>
      <c r="D52" s="121">
        <f t="shared" ref="D52:F52" si="4">SUM(D53:D56)</f>
        <v>115640</v>
      </c>
      <c r="E52" s="124">
        <f t="shared" si="2"/>
        <v>9.3032984714400649E-2</v>
      </c>
      <c r="F52" s="118">
        <f t="shared" si="4"/>
        <v>1243000</v>
      </c>
      <c r="G52" s="121">
        <f>SUM(G53:G57)</f>
        <v>1113372</v>
      </c>
      <c r="H52" s="124">
        <f t="shared" si="3"/>
        <v>0.89571359613837487</v>
      </c>
      <c r="I52" s="118">
        <f>SUM(I53:I56)</f>
        <v>1243000</v>
      </c>
      <c r="J52" s="122">
        <f t="shared" ref="J52:K52" si="5">SUM(J53:J56)</f>
        <v>620000</v>
      </c>
      <c r="K52" s="122">
        <f t="shared" si="5"/>
        <v>1100000</v>
      </c>
    </row>
    <row r="53" spans="1:12">
      <c r="A53" s="118"/>
      <c r="B53" s="116" t="s">
        <v>198</v>
      </c>
      <c r="C53" s="113">
        <v>430000</v>
      </c>
      <c r="D53" s="115">
        <v>0</v>
      </c>
      <c r="E53" s="125">
        <f t="shared" si="2"/>
        <v>0</v>
      </c>
      <c r="F53" s="113">
        <v>430000</v>
      </c>
      <c r="G53" s="115">
        <v>0</v>
      </c>
      <c r="H53" s="125">
        <f t="shared" si="3"/>
        <v>0</v>
      </c>
      <c r="I53" s="113">
        <v>430000</v>
      </c>
      <c r="J53" s="126">
        <v>0</v>
      </c>
      <c r="K53" s="127">
        <v>430000</v>
      </c>
      <c r="L53" s="102" t="s">
        <v>199</v>
      </c>
    </row>
    <row r="54" spans="1:12">
      <c r="A54" s="118"/>
      <c r="B54" s="116" t="s">
        <v>200</v>
      </c>
      <c r="C54" s="113">
        <v>158000</v>
      </c>
      <c r="D54" s="115">
        <v>30000</v>
      </c>
      <c r="E54" s="124">
        <f t="shared" si="2"/>
        <v>0.189873417721519</v>
      </c>
      <c r="F54" s="113">
        <v>158000</v>
      </c>
      <c r="G54" s="115">
        <v>30000</v>
      </c>
      <c r="H54" s="124">
        <f t="shared" si="3"/>
        <v>0.189873417721519</v>
      </c>
      <c r="I54" s="113">
        <v>158000</v>
      </c>
      <c r="J54" s="117">
        <v>70000</v>
      </c>
      <c r="K54" s="117">
        <v>70000</v>
      </c>
    </row>
    <row r="55" spans="1:12">
      <c r="A55" s="118"/>
      <c r="B55" s="116" t="s">
        <v>201</v>
      </c>
      <c r="C55" s="113">
        <v>105000</v>
      </c>
      <c r="D55" s="115">
        <v>35640</v>
      </c>
      <c r="E55" s="124">
        <f t="shared" si="2"/>
        <v>0.33942857142857141</v>
      </c>
      <c r="F55" s="113">
        <v>105000</v>
      </c>
      <c r="G55" s="115">
        <v>33372</v>
      </c>
      <c r="H55" s="124">
        <f t="shared" si="3"/>
        <v>0.3178285714285714</v>
      </c>
      <c r="I55" s="113">
        <v>105000</v>
      </c>
      <c r="J55" s="117">
        <v>50000</v>
      </c>
      <c r="K55" s="117">
        <v>50000</v>
      </c>
    </row>
    <row r="56" spans="1:12">
      <c r="A56" s="118"/>
      <c r="B56" s="116" t="s">
        <v>171</v>
      </c>
      <c r="C56" s="113">
        <v>550000</v>
      </c>
      <c r="D56" s="115">
        <v>50000</v>
      </c>
      <c r="E56" s="124">
        <f t="shared" si="2"/>
        <v>9.0909090909090912E-2</v>
      </c>
      <c r="F56" s="113">
        <v>550000</v>
      </c>
      <c r="G56" s="115">
        <v>50000</v>
      </c>
      <c r="H56" s="124">
        <f t="shared" si="3"/>
        <v>9.0909090909090912E-2</v>
      </c>
      <c r="I56" s="113">
        <v>550000</v>
      </c>
      <c r="J56" s="128">
        <v>500000</v>
      </c>
      <c r="K56" s="117">
        <v>550000</v>
      </c>
    </row>
    <row r="57" spans="1:12">
      <c r="A57" s="118" t="s">
        <v>202</v>
      </c>
      <c r="B57" s="116"/>
      <c r="C57" s="113"/>
      <c r="D57" s="115"/>
      <c r="E57" s="124"/>
      <c r="F57" s="113"/>
      <c r="G57" s="115">
        <v>1000000</v>
      </c>
      <c r="H57" s="124"/>
      <c r="I57" s="113"/>
      <c r="J57" s="117"/>
      <c r="K57" s="117"/>
    </row>
    <row r="58" spans="1:12">
      <c r="A58" s="118" t="s">
        <v>172</v>
      </c>
      <c r="B58" s="116"/>
      <c r="C58" s="118">
        <v>4283000</v>
      </c>
      <c r="D58" s="121">
        <v>4000000</v>
      </c>
      <c r="E58" s="124">
        <f t="shared" si="2"/>
        <v>0.93392481905206626</v>
      </c>
      <c r="F58" s="118">
        <v>4843000</v>
      </c>
      <c r="G58" s="121">
        <v>554000</v>
      </c>
      <c r="H58" s="124">
        <f t="shared" si="3"/>
        <v>0.11439190584348544</v>
      </c>
      <c r="I58" s="118">
        <v>2000000</v>
      </c>
      <c r="J58" s="122">
        <v>2000000</v>
      </c>
      <c r="K58" s="122">
        <v>2259000</v>
      </c>
    </row>
    <row r="59" spans="1:12">
      <c r="A59" s="119" t="s">
        <v>203</v>
      </c>
      <c r="B59" s="114"/>
      <c r="C59" s="129">
        <f>C11+C14+C15+C27+C52+C58</f>
        <v>75400000</v>
      </c>
      <c r="D59" s="130">
        <f>D11+D14+D15+D27+D52+D58</f>
        <v>64070425</v>
      </c>
      <c r="E59" s="131">
        <f t="shared" si="2"/>
        <v>0.84974038461538459</v>
      </c>
      <c r="F59" s="129">
        <f>F11+F14+F15+F27+F52+F58</f>
        <v>75960000</v>
      </c>
      <c r="G59" s="130">
        <f>G11+G14+G15+G27+G52+G58</f>
        <v>61514508</v>
      </c>
      <c r="H59" s="131">
        <f t="shared" si="3"/>
        <v>0.80982764612954183</v>
      </c>
      <c r="I59" s="129">
        <f>I11+I14+I15+I27+I52+I58</f>
        <v>67439000</v>
      </c>
      <c r="J59" s="122">
        <f>J11+J14+J15+J27+J52+J58</f>
        <v>65700000</v>
      </c>
      <c r="K59" s="122">
        <f>K11+K14+K15+K27+K52+K58</f>
        <v>67374000</v>
      </c>
    </row>
    <row r="60" spans="1:12">
      <c r="A60" s="113"/>
      <c r="B60" s="116"/>
      <c r="C60" s="113"/>
      <c r="D60" s="115"/>
      <c r="E60" s="116"/>
      <c r="F60" s="113"/>
      <c r="G60" s="115"/>
      <c r="H60" s="116"/>
      <c r="I60" s="132"/>
      <c r="J60" s="132"/>
      <c r="K60" s="132"/>
    </row>
    <row r="61" spans="1:12">
      <c r="A61" s="129" t="s">
        <v>204</v>
      </c>
      <c r="B61" s="133"/>
      <c r="C61" s="134">
        <f>C9-C59</f>
        <v>420000</v>
      </c>
      <c r="D61" s="135">
        <f>D9-D59</f>
        <v>12603017</v>
      </c>
      <c r="E61" s="133"/>
      <c r="F61" s="134">
        <f>F9-F59</f>
        <v>0</v>
      </c>
      <c r="G61" s="135">
        <f t="shared" ref="G61" si="6">G9-G59</f>
        <v>15783239</v>
      </c>
      <c r="H61" s="133"/>
      <c r="I61" s="136">
        <f>I9-I59</f>
        <v>0</v>
      </c>
      <c r="J61" s="136">
        <f>J9-J59</f>
        <v>0</v>
      </c>
      <c r="K61" s="136">
        <f>K9-K59</f>
        <v>-4974000</v>
      </c>
    </row>
  </sheetData>
  <mergeCells count="2">
    <mergeCell ref="C1:E1"/>
    <mergeCell ref="F1:H1"/>
  </mergeCells>
  <phoneticPr fontId="3"/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予算書20-21</vt:lpstr>
      <vt:lpstr>地区分担金</vt:lpstr>
      <vt:lpstr>試算イメージ</vt:lpstr>
      <vt:lpstr>地区分担金!Print_Area</vt:lpstr>
      <vt:lpstr>'予算書20-21'!Print_Area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User02</dc:creator>
  <cp:lastModifiedBy>user04</cp:lastModifiedBy>
  <cp:lastPrinted>2020-03-11T12:44:28Z</cp:lastPrinted>
  <dcterms:created xsi:type="dcterms:W3CDTF">2015-10-27T10:40:32Z</dcterms:created>
  <dcterms:modified xsi:type="dcterms:W3CDTF">2020-03-18T00:31:27Z</dcterms:modified>
</cp:coreProperties>
</file>